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15" windowHeight="9075" firstSheet="1" activeTab="1"/>
  </bookViews>
  <sheets>
    <sheet name="2" sheetId="1" state="hidden" r:id="rId1"/>
    <sheet name="PlanFinancier" sheetId="2" r:id="rId2"/>
    <sheet name="Glossaire" sheetId="3" r:id="rId3"/>
    <sheet name="Guide" sheetId="4" r:id="rId4"/>
  </sheets>
  <definedNames>
    <definedName name="AddInterim">'2'!$E$19</definedName>
    <definedName name="BalanceSheet1">'PlanFinancier'!$201:$224</definedName>
    <definedName name="BalanceSheet2">'PlanFinancier'!$224:$248</definedName>
    <definedName name="BalanceSheet3">'PlanFinancier'!$248:$269</definedName>
    <definedName name="Column3">'PlanFinancier'!$F$27:$F$41,'PlanFinancier'!$F$50:$F$79,'PlanFinancier'!$F$90:$F$134,'PlanFinancier'!$F$144:$F$163</definedName>
    <definedName name="DropDownMarried">'2'!$B$87:$B$92</definedName>
    <definedName name="Excel2000MacroInstructions">#REF!</definedName>
    <definedName name="Excel97MacroInstructions">#REF!</definedName>
    <definedName name="GlossaryA">'Glossaire'!$A$3:$A$21</definedName>
    <definedName name="GlossaryB">'Glossaire'!$A$22:$A$31</definedName>
    <definedName name="GlossaryC">'Glossaire'!$A$41:$A$62</definedName>
    <definedName name="GlossaryD">'Glossaire'!$A$68:$A$69</definedName>
    <definedName name="GlossaryE">'Glossaire'!$A$75:$A$87</definedName>
    <definedName name="GlossaryF">'Glossaire'!$A$88:$A$95</definedName>
    <definedName name="GlossaryG">'Glossaire'!$A$100</definedName>
    <definedName name="GlossaryH">'Glossaire'!$A$102</definedName>
    <definedName name="GlossaryI">'Glossaire'!$A$104:$A$113</definedName>
    <definedName name="GlossaryL">'Glossaire'!#REF!</definedName>
    <definedName name="GlossaryLink">'Glossaire'!$A$3</definedName>
    <definedName name="GlossaryM">'Glossaire'!$A$115:$A$120</definedName>
    <definedName name="GlossaryN">'Glossaire'!#REF!</definedName>
    <definedName name="GlossaryO">'Glossaire'!#REF!</definedName>
    <definedName name="GlossaryP">'Glossaire'!$A$129:$A$134</definedName>
    <definedName name="GlossaryR">'Glossaire'!$A$148:$A$159</definedName>
    <definedName name="GlossaryS">'Glossaire'!$A$170:$A$187</definedName>
    <definedName name="GlossaryT">'Glossaire'!$A$192:$A$195</definedName>
    <definedName name="GlossaryV">'Glossaire'!$A$199:$A$201</definedName>
    <definedName name="GlossaryW">'Glossaire'!#REF!</definedName>
    <definedName name="GuideSection7a">'Guide'!$A$4:$A$23</definedName>
    <definedName name="GuideSection7b">'Guide'!$A$24:$A$53</definedName>
    <definedName name="GuideSection7c">'Guide'!$A$118:$A$134</definedName>
    <definedName name="GuideSection7d">'Guide'!$A$136:$A$156</definedName>
    <definedName name="GuideSection7e">'Guide'!$A$157:$A$177</definedName>
    <definedName name="GuideSection7f">'Guide'!$A$178:$A$198</definedName>
    <definedName name="GuideSection7g">'Guide'!$A$214:$A$238</definedName>
    <definedName name="GuideSection7h">'Guide'!$A$261:$A$278</definedName>
    <definedName name="GuideSection7i">'Guide'!$A$280:$A$289</definedName>
    <definedName name="GuideSection7j">'Guide'!$A$291:$A$308</definedName>
    <definedName name="IsExisting">'2'!$E$17</definedName>
    <definedName name="LastCellEdited">'2'!$E$31</definedName>
    <definedName name="NoOfYears">'2'!$E$38</definedName>
    <definedName name="OLE_LINK2" localSheetId="3">'Guide'!#REF!</definedName>
    <definedName name="_xlnm.Print_Area" localSheetId="2">'Glossaire'!$A$3:$C$200</definedName>
    <definedName name="_xlnm.Print_Area" localSheetId="3">'Guide'!$A$3:$L$308</definedName>
    <definedName name="_xlnm.Print_Area" localSheetId="1">'PlanFinancier'!$A$3:$J$577</definedName>
    <definedName name="RecalculateYet">'2'!$E$30</definedName>
    <definedName name="Section1">'PlanFinancier'!$D$6</definedName>
    <definedName name="Section10">'PlanFinancier'!$D$458</definedName>
    <definedName name="Section2">'PlanFinancier'!$B$28</definedName>
    <definedName name="Section3">'PlanFinancier'!$D$52</definedName>
    <definedName name="Section4">'PlanFinancier'!$D$91</definedName>
    <definedName name="Section5">'PlanFinancier'!$D$145</definedName>
    <definedName name="Section6">'PlanFinancier'!$D$181</definedName>
    <definedName name="Section7">'PlanFinancier'!$D$283</definedName>
    <definedName name="Section8">'PlanFinancier'!$D$377</definedName>
    <definedName name="Section9">'PlanFinancier'!$D$436</definedName>
    <definedName name="Startup">'2'!$C$3</definedName>
    <definedName name="UserGuideTop">#REF!</definedName>
  </definedNames>
  <calcPr calcMode="autoNoTable" fullCalcOnLoad="1"/>
</workbook>
</file>

<file path=xl/sharedStrings.xml><?xml version="1.0" encoding="utf-8"?>
<sst xmlns="http://schemas.openxmlformats.org/spreadsheetml/2006/main" count="940" uniqueCount="749">
  <si>
    <t>frais d’intérêts sur la dette à long terme et les créances irrécouvrables de votre entreprise.</t>
  </si>
  <si>
    <t xml:space="preserve">Dressez la liste de tous les frais de vente – c’est ici que vous devez inscrire les coûts d’une </t>
  </si>
  <si>
    <t>Les facteurs suivants peuvent influer sur ces dépenses :</t>
  </si>
  <si>
    <t>machinerie neuve (effet sur l’intérêt versé sur la dette à long terme);</t>
  </si>
  <si>
    <t>nouveaux employés de bureau;</t>
  </si>
  <si>
    <t>frais engagés en vue de la mise en œuvre des normes ISO;</t>
  </si>
  <si>
    <t>nouveaux logiciels.</t>
  </si>
  <si>
    <t xml:space="preserve">Entrez ici les autres revenus ou les dépenses particulières qui ne figurent pas dans les </t>
  </si>
  <si>
    <t xml:space="preserve">sections précédentes. Le plan d’affaires de la BDC calcule le bénéfice d’exploitation, le </t>
  </si>
  <si>
    <t xml:space="preserve">bénéfice net et les flux de trésorerie provenant de l’exploitation à partir de ces données de </t>
  </si>
  <si>
    <t xml:space="preserve">même que des ventes, du coût des produits vendus et des dépenses entrés dans les </t>
  </si>
  <si>
    <t>sections qui précèdent.</t>
  </si>
  <si>
    <t xml:space="preserve">Selon les résultats obtenus, vous voudrez peut-être élaborer différents scénarios ou </t>
  </si>
  <si>
    <t xml:space="preserve">modifier vos hypothèses. Il est préférable de le faire à partir des états précédents et ensuite </t>
  </si>
  <si>
    <t xml:space="preserve">de revenir à l’état des résultats. Enregistrez votre plan d’affaires sous des noms différents si </t>
  </si>
  <si>
    <t xml:space="preserve">vous souhaitez élaborer différents scénarios, certains optimistes, d’autres pessimistes. </t>
  </si>
  <si>
    <t>N’oubliez pas que ces scénarios auront des effets sur votre bilan et votre budget de caisse.</t>
  </si>
  <si>
    <t>À partir d’autres estimations, vous devriez être en mesure d’évaluer :</t>
  </si>
  <si>
    <t xml:space="preserve">les autres revenus (par exemple, les revenus provenant des intérêts </t>
  </si>
  <si>
    <t>ou de la vente d’actifs);</t>
  </si>
  <si>
    <t xml:space="preserve">les impôts (à court terme et reportés) à l’aide des taux courants des </t>
  </si>
  <si>
    <t>gouvernements fédéral et provincial;</t>
  </si>
  <si>
    <t xml:space="preserve">l’amortissement (représente un pourcentage de la valeur de </t>
  </si>
  <si>
    <t>l’élément d’actif, fondé sur des règles comptables);</t>
  </si>
  <si>
    <t>les dividendes à verser aux actionnaires.</t>
  </si>
  <si>
    <t>Le bilan indique le passif et l’actif à court et à long terme de votre entreprise.</t>
  </si>
  <si>
    <t xml:space="preserve">Le bilan prévisionnel est le résultat des hypothèses et des situations décrites dans l’état des </t>
  </si>
  <si>
    <t xml:space="preserve">résultats (et, par conséquent, dans les états des ventes, du CPV et des dépenses). Il est </t>
  </si>
  <si>
    <t xml:space="preserve">donc préférable de préparer le bilan une fois que vous serez satisfait des résultats obtenus </t>
  </si>
  <si>
    <t>dans l’état des résultats.</t>
  </si>
  <si>
    <t xml:space="preserve">Si vous exploitez une nouvelle entreprise, vous pouvez utiliser les ratios sectoriels et les </t>
  </si>
  <si>
    <t xml:space="preserve">ajuster pour tenir compte de vos investissements en matériel (actif) et de leurs effets sur la </t>
  </si>
  <si>
    <t>dette à long terme (passif).</t>
  </si>
  <si>
    <r>
      <t>Pour en savoir plus sur les ratios sectoriels,</t>
    </r>
    <r>
      <rPr>
        <sz val="10"/>
        <color indexed="12"/>
        <rFont val="Arial"/>
        <family val="2"/>
      </rPr>
      <t xml:space="preserve"> </t>
    </r>
    <r>
      <rPr>
        <u val="single"/>
        <sz val="10"/>
        <color indexed="10"/>
        <rFont val="Arial"/>
        <family val="2"/>
      </rPr>
      <t>cliquez ici</t>
    </r>
    <r>
      <rPr>
        <sz val="10"/>
        <rFont val="Arial"/>
        <family val="2"/>
      </rPr>
      <t>.</t>
    </r>
  </si>
  <si>
    <t xml:space="preserve">Si votre entreprise existe depuis quelques années déjà, vous pouvez appliquer les ratios </t>
  </si>
  <si>
    <t xml:space="preserve">historiques aux nouvelles prévisions de vente (ils suivent d’ordinaire la même courbe). Il faut </t>
  </si>
  <si>
    <t>évidemment tenir compte des nouveaux investissements.</t>
  </si>
  <si>
    <t xml:space="preserve">Vous pouvez en outre multiplier votre actif et votre passif à court terme par le taux de </t>
  </si>
  <si>
    <t xml:space="preserve">croissance des ventes prévu dans l’état prévisionnel des résultats, puisqu’ils suivent </t>
  </si>
  <si>
    <t>généralement une tendance et une courbe semblables.</t>
  </si>
  <si>
    <t xml:space="preserve">Dans le passif à court terme, vous pouvez estimer le remboursement annuel de la dette à </t>
  </si>
  <si>
    <t>long terme que vous prévoyez effectuer.</t>
  </si>
  <si>
    <t xml:space="preserve">Les projets spéciaux et les dépenses en matériel et en technologie devraient être intégrés à </t>
  </si>
  <si>
    <t xml:space="preserve">l’actif à long terme (immobilisations nettes) pour tenir compte de leur contribution à long </t>
  </si>
  <si>
    <t xml:space="preserve">terme aux activités courantes de votre entreprise. N’oubliez pas de soustraire le montant de </t>
  </si>
  <si>
    <t>l’amortissement cumulé prévu.</t>
  </si>
  <si>
    <t xml:space="preserve">En ce qui concerne le passif à long terme, ajoutez au total de l’exercice précédent le </t>
  </si>
  <si>
    <t xml:space="preserve">montant que vous désirez emprunter, puis retranchez les remboursements en cours </t>
  </si>
  <si>
    <t>d’exercice.</t>
  </si>
  <si>
    <t>Total de l’actif – Total du passif</t>
  </si>
  <si>
    <r>
      <t xml:space="preserve">Ces deux valeurs </t>
    </r>
    <r>
      <rPr>
        <b/>
        <sz val="10"/>
        <rFont val="Arial"/>
        <family val="2"/>
      </rPr>
      <t>doivent</t>
    </r>
    <r>
      <rPr>
        <sz val="10"/>
        <rFont val="Arial"/>
        <family val="2"/>
      </rPr>
      <t xml:space="preserve"> être identiques dans le bilan.</t>
    </r>
  </si>
  <si>
    <t xml:space="preserve">Vos mouvements de caisse – selon qu’ils sont positifs ou négatifs – détermineront de quelle </t>
  </si>
  <si>
    <t xml:space="preserve">façon votre entreprise utilisera ses emprunts. </t>
  </si>
  <si>
    <t xml:space="preserve">Des mouvements positifs de caisse signifient que votre entreprise est en mesure de </t>
  </si>
  <si>
    <t xml:space="preserve">s’acquitter de ses obligations à court terme. Par contre, si vos mouvements de caisse sont </t>
  </si>
  <si>
    <t xml:space="preserve">négatifs, vous aurez recours à du financement à court terme (marge de crédit, fonds de </t>
  </si>
  <si>
    <t>roulement, investissement personnel).</t>
  </si>
  <si>
    <t xml:space="preserve">Un budget de caisse vous permettra de prévoir, d’un mois à l’autre, les sommes dont vous </t>
  </si>
  <si>
    <t xml:space="preserve">aurez besoin et à quel moment vous en aurez besoin. Ce budget doit être dressé pour </t>
  </si>
  <si>
    <t xml:space="preserve">Il est important d’évaluer les effets qu’ont sur ce budget les scénarios utilisés dans l’état des </t>
  </si>
  <si>
    <t xml:space="preserve">résultats. Il sera peut-être nécessaire de reporter certaines activités à d’autres mois afin de </t>
  </si>
  <si>
    <t xml:space="preserve">tenir compte des fluctuations saisonnières des ventes, des nouveaux investissements ou </t>
  </si>
  <si>
    <t>des décaissements.</t>
  </si>
  <si>
    <t>L’entreprise doit comptabiliser tous les fonds au cours du mois où elle prévoit les recevoir :</t>
  </si>
  <si>
    <t>recettes tirées des ventes (qui varient selon les fluctuations saisonnières des ventes);</t>
  </si>
  <si>
    <t>intérêts et revenus provenant des prêts et des investissements;</t>
  </si>
  <si>
    <t>vente d’actifs (généralement un montant global);</t>
  </si>
  <si>
    <t xml:space="preserve">autres revenus (ristournes ou remises des fournisseurs, intérêts touchés sur le crédit </t>
  </si>
  <si>
    <t xml:space="preserve">accordé aux clients, recouvrement des mauvaises créances, etc.). Ce montant devrait </t>
  </si>
  <si>
    <t>être faible comparativement aux ventes.</t>
  </si>
  <si>
    <t xml:space="preserve">L’entreprise doit comptabiliser toutes les dépenses au cours du mois où elle prévoit les </t>
  </si>
  <si>
    <t>engager :</t>
  </si>
  <si>
    <t xml:space="preserve">paiement des achats (matières premières, produits finis, matériel et outillage, frais </t>
  </si>
  <si>
    <t>généraux d’exploitation);</t>
  </si>
  <si>
    <t>salaires versés (tenez compte du nombre de payes au cours du mois);</t>
  </si>
  <si>
    <t xml:space="preserve">le remboursement de la dette correspond au capital remboursé, tandis que l’intérêt </t>
  </si>
  <si>
    <t>représente l’intérêt versé sur l’ensemble des dettes;</t>
  </si>
  <si>
    <t xml:space="preserve">autres dépenses figurant à la rubrique Dépenses. </t>
  </si>
  <si>
    <t xml:space="preserve">Assurez-vous de tenir compte des fluctuations saisonnières ainsi que des changements </t>
  </si>
  <si>
    <t xml:space="preserve">dans le nombre de salariés, le calendrier d’achat de matières premières et de matériel léger </t>
  </si>
  <si>
    <t xml:space="preserve">et ainsi de suite. Rappelez-vous que les ventes réalisées au cours du mois X ne seront pas </t>
  </si>
  <si>
    <t xml:space="preserve">nécessairement réglées au cours du même mois. Cela vaut aussi pour certaines dépenses, </t>
  </si>
  <si>
    <t>suivant les modalités de crédit que vous négociez.</t>
  </si>
  <si>
    <t xml:space="preserve">Les paiements effectués une fois l’an (comme les impôts) peuvent être répartis en 12 </t>
  </si>
  <si>
    <t>versements égaux.</t>
  </si>
  <si>
    <t xml:space="preserve">Un excédent permet à votre entreprise d’investir, d’acheter du matériel, de rembourser ses </t>
  </si>
  <si>
    <t xml:space="preserve">emprunts ou de récompenser ses actionnaires. Un déficit nécessitera pour sa part le </t>
  </si>
  <si>
    <t>recours à un prêt à court terme ou à un investissement personnel.</t>
  </si>
  <si>
    <t xml:space="preserve">Vous devez indiquer dans cette section le financement dont vous avez besoin et les fins </t>
  </si>
  <si>
    <t xml:space="preserve">auxquelles il servira – achat d’immobilisations telles qu’un terrain, un bâtiment, de la </t>
  </si>
  <si>
    <t xml:space="preserve">machinerie, du mobilier ou autre; financement des activités de R.-D. ou fonds de roulement </t>
  </si>
  <si>
    <t>à court terme.</t>
  </si>
  <si>
    <t>Actif</t>
  </si>
  <si>
    <t xml:space="preserve">Dressez la liste de tous les éléments d’actif (terrain, équipement, etc.) </t>
  </si>
  <si>
    <t xml:space="preserve">années en vue d’atteindre votre objectif de ventes. Vous devriez en outre </t>
  </si>
  <si>
    <t xml:space="preserve">indiquer les actifs à moins long terme, comme les rentrées au titre du </t>
  </si>
  <si>
    <t xml:space="preserve">fonds de roulement, les investissements à court terme par les </t>
  </si>
  <si>
    <t>actionnaires</t>
  </si>
  <si>
    <t xml:space="preserve">Donnez des détails sur le financement que vous avez déjà obtenu, y </t>
  </si>
  <si>
    <t xml:space="preserve">compris l’institution financière, l’objet du prêt (achat d’équipement, par </t>
  </si>
  <si>
    <t xml:space="preserve">exemple) et le type de prêt (prêt à terme, capital de risque, etc.). Vous </t>
  </si>
  <si>
    <t>Recherche et développement ($)</t>
  </si>
  <si>
    <t>Frais administratifs (%)</t>
  </si>
  <si>
    <t>Recherche et développement (%)</t>
  </si>
  <si>
    <t>TOTAL DES DÉPENSES (%)</t>
  </si>
  <si>
    <t>Coût total des ventes</t>
  </si>
  <si>
    <t>Recherche et développpement</t>
  </si>
  <si>
    <t>Stocks</t>
  </si>
  <si>
    <t>Actions privilégiées</t>
  </si>
  <si>
    <t>HYPOTHÈSE / COMMENTAIRES CONCERNANT LE BILAN</t>
  </si>
  <si>
    <t>Provenance fonds - Total</t>
  </si>
  <si>
    <t>Utilisation fonds - Total</t>
  </si>
  <si>
    <t>Actifs</t>
  </si>
  <si>
    <t>Autres</t>
  </si>
  <si>
    <t>Prêt à terme</t>
  </si>
  <si>
    <t>Loan Dropdowns</t>
  </si>
  <si>
    <t>Dette à terme à valeur nette</t>
  </si>
  <si>
    <t>Married Drowpdown</t>
  </si>
  <si>
    <t xml:space="preserve">devez aussi préciser le capital qui reste à rembourser, la date d’échéance, </t>
  </si>
  <si>
    <t>le taux d’intérêt et le calendrier de remboursement.</t>
  </si>
  <si>
    <t>Hypothèse</t>
  </si>
  <si>
    <t xml:space="preserve">Le plan d’affaires de la BDC calcule automatiquement les principaux ratios comptables à </t>
  </si>
  <si>
    <t>partir des chiffres inscrits dans les états précédents, soit le bilan et l’état des résultats.</t>
  </si>
  <si>
    <t xml:space="preserve">Ces résultats vous serviront de points de référence pour comparer votre rendement récent à </t>
  </si>
  <si>
    <t xml:space="preserve">la moyenne des trois derniers exercices. Pour sa part, votre banque établira une </t>
  </si>
  <si>
    <t>Coût de l'ensemble des assurances et des taxes, excluant les charges fiscales.</t>
  </si>
  <si>
    <t>Sous Coût des ventes, charges qui ne peuvent être affectées directement à la production mais qui varient néanmoins en fonction de la production.</t>
  </si>
  <si>
    <t>DÉPLACEMENTS (FRAIS DE)</t>
  </si>
  <si>
    <t>Frais de voyage des employés, qui servent généralement à générer des ventes.</t>
  </si>
  <si>
    <t>Partie du bénéfice que l'entreprise distribue à ses actionnaires.</t>
  </si>
  <si>
    <t>Sous Coût des ventes, frais payés par l’entreprise pour le transport des marchandises en provenance des fournisseurs.</t>
  </si>
  <si>
    <t>Des biens offerts pour garantir le repaiement d'un prêt.</t>
  </si>
  <si>
    <t>Honoraires versés pour des services professionnels (par exemple : comptables, avocats ou consultants).</t>
  </si>
  <si>
    <t>Impôts sur le bénéfice de l'entreprise exigibles au cours des douze prochains mois.</t>
  </si>
  <si>
    <t xml:space="preserve"> Impôts qui seront payés à une date ultérieure. Si l'entreprise utilise une méthode comptable distincte pour calculer les impôts, tout écart entre les deux méthodes doit être indiqué ici.</t>
  </si>
  <si>
    <t>Coût des emprunts pour l'entreprise. À noter : les frais bancaires sont généralement présentés séparément.</t>
  </si>
  <si>
    <t>Revenus ou dépenses qui ne découlent pas des activités quotidiennes de l'entreprise, comme les intérêts réalisés sur les investissements.</t>
  </si>
  <si>
    <t>Coûts engagés pour l'entretien du matériel. On peut estimer ce montant à partir de données historiques, utiliser un pourcentage des coûts du matériel ou se servir des données de cycle de vie ou des coûts associés aux contrats de sous-traitance.</t>
  </si>
  <si>
    <t>Les salaires des employés sont généralement comptabilisés à part de ceux de la direction. Il est également courant de séparer les salaires rattachés à la production, aux ventes et à l'administration.</t>
  </si>
  <si>
    <t>Systéme de classification des industries de l'Amérique du Nord. Ce système de 6 chiffres remplace l'ancien CTI (Classification type des industries) de 4 chiffres.</t>
  </si>
  <si>
    <t>Frais associés aux services de téléphone, de télécopieur et d’Internet.</t>
  </si>
  <si>
    <t>Montant qui sera remboursé sur un prêt (capital, sans les intérêts) durant le présent exercice.</t>
  </si>
  <si>
    <t xml:space="preserve">comparaison entre vos ratios et les moyennes du secteur d’activité afin d’avoir une </t>
  </si>
  <si>
    <t>meilleure idée de votre plan financier.</t>
  </si>
  <si>
    <t>Pour plus d’information, visitez le site Web de la BDC.</t>
  </si>
  <si>
    <t xml:space="preserve">Décrivez la situation personnelle des propriétaires de l’entreprise (3 au max.) et de leur </t>
  </si>
  <si>
    <t xml:space="preserve">famille. Ces renseignements permettront à votre banque de mieux vous comprendre. Ils </t>
  </si>
  <si>
    <t xml:space="preserve">donnent également une idée des ressources que vous pouvez mettre à la disposition de </t>
  </si>
  <si>
    <t>votre entreprise.</t>
  </si>
  <si>
    <t xml:space="preserve">Si vous lancez une entreprise pour la première fois, cette section fournit des </t>
  </si>
  <si>
    <t>renseignements sur vos antécédents et votre capacité de gérer votre entreprise.</t>
  </si>
  <si>
    <t>Sources de</t>
  </si>
  <si>
    <t>revenu</t>
  </si>
  <si>
    <t xml:space="preserve">Indiquez toutes les sources et les montants en précisant s’il s’agit de revenus </t>
  </si>
  <si>
    <t>réguliers ou temporaires.</t>
  </si>
  <si>
    <t xml:space="preserve">Indiquez le solde en espèces (et du compte courant, c.-à-d. les liquidités) et </t>
  </si>
  <si>
    <t xml:space="preserve">dans les REER, la valeur de rachat des polices d’assurance-vie, la valeur des </t>
  </si>
  <si>
    <t xml:space="preserve">automobiles et des effets personnels (comme le mobilier) et la valeur </t>
  </si>
  <si>
    <t>comptable des investissements.</t>
  </si>
  <si>
    <t>Passif</t>
  </si>
  <si>
    <t>Indiquez le solde à payer pour tous les prêts.</t>
  </si>
  <si>
    <t>-</t>
  </si>
  <si>
    <t>Jul</t>
  </si>
  <si>
    <t>Aug</t>
  </si>
  <si>
    <t>Nov</t>
  </si>
  <si>
    <t>Dec</t>
  </si>
  <si>
    <t>LIABILITIES</t>
  </si>
  <si>
    <t>Corporation</t>
  </si>
  <si>
    <t>Construction</t>
  </si>
  <si>
    <t>Start Date</t>
  </si>
  <si>
    <t>DEFAULT VALUES / DROPDOWNS / CHECKBOXES</t>
  </si>
  <si>
    <t>Cell or description</t>
  </si>
  <si>
    <t>Form of Company</t>
  </si>
  <si>
    <t>Industry Sector</t>
  </si>
  <si>
    <t>FinancingType</t>
  </si>
  <si>
    <t>Repayment</t>
  </si>
  <si>
    <t>Repayment2</t>
  </si>
  <si>
    <t xml:space="preserve">      Type    </t>
  </si>
  <si>
    <t>&lt;--Y/E Date</t>
  </si>
  <si>
    <t>(if less than 3 years at present one)</t>
  </si>
  <si>
    <t>New/Existing</t>
  </si>
  <si>
    <t>Error--&gt;</t>
  </si>
  <si>
    <t>Sept</t>
  </si>
  <si>
    <t>Oct</t>
  </si>
  <si>
    <t>Married Dropdown</t>
  </si>
  <si>
    <t>Il existe 4 types d’entreprises au Canada :</t>
  </si>
  <si>
    <t>Entreprise</t>
  </si>
  <si>
    <t>Individuelle</t>
  </si>
  <si>
    <t>TRANCHE DE LA DETTE À LONG TERME</t>
  </si>
  <si>
    <t>Fonds de roulement</t>
  </si>
  <si>
    <t>C’est la façon la plus simple de constituer une entreprise; elle suppose des frais de</t>
  </si>
  <si>
    <t>démarrage relativement bas et n’est pas assujettie à une lourde réglementation. Le</t>
  </si>
  <si>
    <t>propriétaire est toutefois personnellement responsable de toutes les dettes et obligat</t>
  </si>
  <si>
    <t>Société</t>
  </si>
  <si>
    <t>des personnes</t>
  </si>
  <si>
    <t>Chaque associé partage les profits et les obligations; nécessite un contrat</t>
  </si>
  <si>
    <t>d’association ou une convention d’actionnaires.</t>
  </si>
  <si>
    <t>(Société de capitaux)</t>
  </si>
  <si>
    <t>Entité juridique très réglementée et assujettie à une imposition plus lourde; entraîne</t>
  </si>
  <si>
    <t>aussi des frais de démarrage plus élevés. Les actionnaires assument toutefois une</t>
  </si>
  <si>
    <t>Montants que les clients (sous Commerce) ou d'autres entités (sous Autre) doivent à l'entreprise.</t>
  </si>
  <si>
    <t>Achats qu'effectue une entreprise pour produire ses biens et fournir ses services.</t>
  </si>
  <si>
    <t>Coûts reliés aux services normalement fournis par des sociétés d’État, comme l’électricité, l’eau et le gaz.</t>
  </si>
  <si>
    <t>RATIO DETTE À TERME À VALEUR NETTE</t>
  </si>
  <si>
    <r>
      <t xml:space="preserve">FIN DE LA SECTION 7. </t>
    </r>
    <r>
      <rPr>
        <sz val="10"/>
        <color indexed="23"/>
        <rFont val="Arial"/>
        <family val="2"/>
      </rPr>
      <t>VEUILLEZ IMPRIMER CE DOCUMENT ET</t>
    </r>
  </si>
  <si>
    <t>LE JOINDRE À L'ANNEXE DE VOTRE PLAN D'AFFAIRES.</t>
  </si>
  <si>
    <t>responsabilité limitée à l’égard des dettes et obligations de l’entreprise.</t>
  </si>
  <si>
    <t>Société placée sous l’entière autorité de ses membres.</t>
  </si>
  <si>
    <t>TOTAL ($)</t>
  </si>
  <si>
    <t>Coût des matières ($)</t>
  </si>
  <si>
    <t>Coût des matières (%)</t>
  </si>
  <si>
    <t>COÛT DES VENTES ($)</t>
  </si>
  <si>
    <t>Frais des ventes ($)</t>
  </si>
  <si>
    <t>Frais administratifs ($)</t>
  </si>
  <si>
    <t>Frais des ventes (%)</t>
  </si>
  <si>
    <t>DÉPENSES (%)</t>
  </si>
  <si>
    <t>TOTAL DES DÉPENSES ($)</t>
  </si>
  <si>
    <t>COÛT DES VENTES (%)</t>
  </si>
  <si>
    <t>PASSIF + CAPITAUX PROPRES</t>
  </si>
  <si>
    <t xml:space="preserve">Pour en savoir davantage sur les différents types d’entreprise, consultez la section </t>
  </si>
  <si>
    <t>Démarrage du site Web de la BDC.</t>
  </si>
  <si>
    <t xml:space="preserve">Les codes CTI/SCIAN servent à identifier votre secteur d'activité. Vous pouvez obtenir </t>
  </si>
  <si>
    <t>plus d’information à ce sujet ici.</t>
  </si>
  <si>
    <t>À la rubrique « Activités de vente », entrez les produits ou services que vous vendez. (Vous pouvez entrer</t>
  </si>
  <si>
    <t>jusqu’à cinq catégories de produits ou services; bon nombre d’entreprises n’en utilisent toutefois qu’une ou</t>
  </si>
  <si>
    <t>deux. Il ne s’agit pas de dresser une liste de vos produits, mais de diviser de façon logique votre</t>
  </si>
  <si>
    <t>combinaison de produits. Une bonne idée est de les répartir selon la source de revenus, la gamme de</t>
  </si>
  <si>
    <t>produits, les méthodes de production, etc.</t>
  </si>
  <si>
    <t>2) produits à base de noix.</t>
  </si>
  <si>
    <t>À l’aide des stratégies et des activités énoncées dans votre plan de ventes et de commercialisation,</t>
  </si>
  <si>
    <t>votre entreprise, indiquez le chiffre d’affaires des trois derniers exercices, ce qui vous aidera à établir vos</t>
  </si>
  <si>
    <t>prévisions de ventes.</t>
  </si>
  <si>
    <t>Indiquez les hypothèses implicites et explicites que vous avez posées. Par exemple, si votre objectif prévoit</t>
  </si>
  <si>
    <t>une hausse de 20 % des ventes, vous devriez indiquer que celle-ci serait attribuable à une campagne de</t>
  </si>
  <si>
    <t>promotion prévue. Si vous supposez que vos concurrents ne lanceront pas de nouveaux produits,</t>
  </si>
  <si>
    <t>précisez-le. Ce processus permet de vérifier si votre chiffre d’affaires est réaliste.</t>
  </si>
  <si>
    <t>Forme d’entreprise dans laquelle au moins deux particuliers (ou sociétés) fournissent les capitaux nécessaires à son exploitation.  Les associés partagent les bénéfices ainsi que les pertes de l’entreprise.</t>
  </si>
  <si>
    <t>SOCIÉTÉ PAR ACTIONS</t>
  </si>
  <si>
    <t>Personne morale constituée en vertu des lois fédérale ou provinciales.  Elle est distincte des parties ou des personnes qui en sont propriétaires.  Les actionnaires ne sont pas responsables des dettes ou des obligations de la société par actions.</t>
  </si>
  <si>
    <t>STOCK</t>
  </si>
  <si>
    <t>Valeur (valeur au prix coûtant ou valeur marchande, selon la moins élevée des deux) de l’ensemble des articles en stock qu’une entreprise utilise pour fabriquer un produit ou qu’elle vend.</t>
  </si>
  <si>
    <t>STOCK FINAL</t>
  </si>
  <si>
    <t>Valeur attribuée à l’ensemble des stocks d’une entreprise ou au nombre d’unités qu’elle a en stock à la fin d’un exercice/une période comptable.</t>
  </si>
  <si>
    <t>STOCK INITIAL</t>
  </si>
  <si>
    <t>Valeur attribuée à l’ensemble des stocks d’une entreprise ou au nombre d’unités qu’elle a en stock au début d’un exercice/une période comptable.</t>
  </si>
  <si>
    <t>SURPLUS D’APPORT</t>
  </si>
  <si>
    <t>Tout apport en capitaux propres dans une entreprise autre que celui qui provient de l’émission d’actions.  Il comprend le rachat d’actions, les dons des actionnaires et certaines transactions de dividendes.</t>
  </si>
  <si>
    <t>VALEUR COMPTABLE</t>
  </si>
  <si>
    <t>Valeur totale des marchandises vendues ou revenu tiré des services rendus.  La valeur des articles retournés et des remises est soustraite du total des ventes.</t>
  </si>
  <si>
    <r>
      <t xml:space="preserve">Sous-ensemble d’un </t>
    </r>
    <r>
      <rPr>
        <i/>
        <sz val="10"/>
        <color indexed="23"/>
        <rFont val="Arial"/>
        <family val="2"/>
      </rPr>
      <t>marché</t>
    </r>
    <r>
      <rPr>
        <sz val="10"/>
        <color indexed="23"/>
        <rFont val="Arial"/>
        <family val="2"/>
      </rPr>
      <t xml:space="preserve"> (p. ex., hommes de 25 à 35 ans ayant un revenu annuel supérieur à 40 000 $, qui vivent dans la région de Toronto et s’intéressent à l’art).</t>
    </r>
  </si>
  <si>
    <t>SCIAN</t>
  </si>
  <si>
    <t>&lt;--Start Month</t>
  </si>
  <si>
    <t>&lt;--Y/E Month</t>
  </si>
  <si>
    <t>&lt;--Start Year</t>
  </si>
  <si>
    <t>&lt;--Y/E Year</t>
  </si>
  <si>
    <t xml:space="preserve">Start Year    </t>
  </si>
  <si>
    <t>Y/E</t>
  </si>
  <si>
    <t>&lt;--Start Date</t>
  </si>
  <si>
    <t>&lt;--Vlookup Value</t>
  </si>
  <si>
    <t>Startup--&gt;</t>
  </si>
  <si>
    <t>1Year--&gt;</t>
  </si>
  <si>
    <t>&lt;--RecalculateYet (for macro)</t>
  </si>
  <si>
    <t>&lt;--LastCellEdited (for macro)</t>
  </si>
  <si>
    <t>Maturity Date</t>
  </si>
  <si>
    <t>1Year+Int--&gt;</t>
  </si>
  <si>
    <t>2Year--&gt;</t>
  </si>
  <si>
    <t>2Year+int--&gt;</t>
  </si>
  <si>
    <t>3Year--&gt;</t>
  </si>
  <si>
    <t>3Year+Int--&gt;</t>
  </si>
  <si>
    <t>Final Choice--&gt;</t>
  </si>
  <si>
    <t>Titles--&gt;</t>
  </si>
  <si>
    <t>Choice</t>
  </si>
  <si>
    <t>Value Chosen</t>
  </si>
  <si>
    <t>Value Adjusted</t>
  </si>
  <si>
    <t>Fiscal Year</t>
  </si>
  <si>
    <t>Interim</t>
  </si>
  <si>
    <t>Prêt existant 1</t>
  </si>
  <si>
    <t xml:space="preserve">Créancier    </t>
  </si>
  <si>
    <t xml:space="preserve">Objet    </t>
  </si>
  <si>
    <t xml:space="preserve">Garantie    </t>
  </si>
  <si>
    <t xml:space="preserve">Solde    </t>
  </si>
  <si>
    <t xml:space="preserve">Date d'échéance    </t>
  </si>
  <si>
    <t>année</t>
  </si>
  <si>
    <t xml:space="preserve">Taux d'intérêt    </t>
  </si>
  <si>
    <t xml:space="preserve">Remboursement    </t>
  </si>
  <si>
    <t>Prêt existant 2</t>
  </si>
  <si>
    <t>Prêt existant 3</t>
  </si>
  <si>
    <t xml:space="preserve">   HYPOTHÈSES / COMMENTAIRES CONCERNANT LES BESOINS FINANCIERS</t>
  </si>
  <si>
    <t>Endettement à court terme</t>
  </si>
  <si>
    <t>Ancienneté des comptes clients</t>
  </si>
  <si>
    <t>Rotation des stocks</t>
  </si>
  <si>
    <t>Couverture des intérêts</t>
  </si>
  <si>
    <t>Rendement du capital investi (%)</t>
  </si>
  <si>
    <t>Rendement de l'actif (%)</t>
  </si>
  <si>
    <t>Rotation de l'actif (fois)</t>
  </si>
  <si>
    <t>Ratio des liquidités</t>
  </si>
  <si>
    <t xml:space="preserve">   COMMENTAIRES CONCERNANT LES INDICATEURS DE RENDEMENT</t>
  </si>
  <si>
    <t xml:space="preserve">NOM DE FAMILLE </t>
  </si>
  <si>
    <t>PRÉNOMS</t>
  </si>
  <si>
    <t>ADRESSE</t>
  </si>
  <si>
    <t xml:space="preserve">DATE DE   </t>
  </si>
  <si>
    <t xml:space="preserve">NAISSANCE   </t>
  </si>
  <si>
    <t>EMPLOYEUR ACTUEL</t>
  </si>
  <si>
    <t>TÉLÉPHONE DE L'EMPLOYEUR</t>
  </si>
  <si>
    <t>EMPLOYEUR DEPUIS QUAND?</t>
  </si>
  <si>
    <t>SALAIRE</t>
  </si>
  <si>
    <t>si moins de 3 ans pour l'employeur actuel)</t>
  </si>
  <si>
    <t xml:space="preserve">ANCIEN EMPLOYEUR    </t>
  </si>
  <si>
    <t xml:space="preserve">TÉLÉPHONE    </t>
  </si>
  <si>
    <t xml:space="preserve">DEPUIS QUAND?    </t>
  </si>
  <si>
    <t xml:space="preserve">SALAIRE    </t>
  </si>
  <si>
    <t>FAMILLE</t>
  </si>
  <si>
    <t>ÉTAT CIVIL</t>
  </si>
  <si>
    <t>PERSONNES À CHARGE</t>
  </si>
  <si>
    <t>excluant votre conjoint(e)</t>
  </si>
  <si>
    <t xml:space="preserve">NOM DE VOTRE CONJOINT(E) </t>
  </si>
  <si>
    <t>PRÉNOM</t>
  </si>
  <si>
    <t>DATE DE NAISSANCE</t>
  </si>
  <si>
    <t>EMPLOI</t>
  </si>
  <si>
    <t xml:space="preserve">SON EMPLOYEUR    </t>
  </si>
  <si>
    <t>SITUATION FINANCIÈRE</t>
  </si>
  <si>
    <t>Sources de revenu</t>
  </si>
  <si>
    <t>Montant annuel</t>
  </si>
  <si>
    <t>Commentaires</t>
  </si>
  <si>
    <t>RÉER</t>
  </si>
  <si>
    <t>Assurence-vie (valeur résiduelle)</t>
  </si>
  <si>
    <t>Immobilier (valeur actuelle)</t>
  </si>
  <si>
    <t>Véhicules</t>
  </si>
  <si>
    <t>Placements (valeur en $)</t>
  </si>
  <si>
    <t>Ménage</t>
  </si>
  <si>
    <t>Emprunts bancaires (solde)</t>
  </si>
  <si>
    <t>Cartes de crédit</t>
  </si>
  <si>
    <t>Prêt hypothécaire</t>
  </si>
  <si>
    <t>Autre passif</t>
  </si>
  <si>
    <t>VALEUR NETTE</t>
  </si>
  <si>
    <t>Société par actions</t>
  </si>
  <si>
    <t>Société de personnes</t>
  </si>
  <si>
    <t>Entreprise individuelle</t>
  </si>
  <si>
    <t>Coopérative</t>
  </si>
  <si>
    <t>Agriculture, foresterie, pêche et chasse</t>
  </si>
  <si>
    <t>Mines / extraction de pétrole et de gaz</t>
  </si>
  <si>
    <t>Fabrication</t>
  </si>
  <si>
    <t>Commerce de gros</t>
  </si>
  <si>
    <t>Commerce de détail</t>
  </si>
  <si>
    <t>Transport et entreposage</t>
  </si>
  <si>
    <t>Industrie de l'information / culturelle</t>
  </si>
  <si>
    <t>Services immobiliers</t>
  </si>
  <si>
    <t>Gestion de sociétés et d'entreprises</t>
  </si>
  <si>
    <t>Services professionnels / scientifiques / techniques</t>
  </si>
  <si>
    <t>Gestion des déchets</t>
  </si>
  <si>
    <t>Services d'enseignement</t>
  </si>
  <si>
    <t>Soins de santé</t>
  </si>
  <si>
    <t>Arts, spectacles et loisirs</t>
  </si>
  <si>
    <t>Hébergement / restauration</t>
  </si>
  <si>
    <t>Finance et assurances</t>
  </si>
  <si>
    <t>Services administratifs / de soutien</t>
  </si>
  <si>
    <t>Administrations publiques</t>
  </si>
  <si>
    <t>Services - autres (sauf administrations publiques)</t>
  </si>
  <si>
    <t>janvier</t>
  </si>
  <si>
    <t>mois</t>
  </si>
  <si>
    <t>février</t>
  </si>
  <si>
    <t>avril</t>
  </si>
  <si>
    <t>juillet</t>
  </si>
  <si>
    <t>septembre</t>
  </si>
  <si>
    <t>octobre</t>
  </si>
  <si>
    <t>novembre</t>
  </si>
  <si>
    <t>décembre</t>
  </si>
  <si>
    <t>s.o.</t>
  </si>
  <si>
    <t>Marié(e)</t>
  </si>
  <si>
    <t>Célibataire</t>
  </si>
  <si>
    <t>Union libre</t>
  </si>
  <si>
    <t>Veuf / veuve</t>
  </si>
  <si>
    <t>Divorcé(e)</t>
  </si>
  <si>
    <t>Séparé(e)</t>
  </si>
  <si>
    <t>Prêt d'exploitation</t>
  </si>
  <si>
    <t>Prêt subordonné</t>
  </si>
  <si>
    <t>Bail</t>
  </si>
  <si>
    <t>Hypothèque</t>
  </si>
  <si>
    <t>Lettre de crédit</t>
  </si>
  <si>
    <t>Marge de crédit</t>
  </si>
  <si>
    <t>Crédit renouvable</t>
  </si>
  <si>
    <t>Hebdomadaire</t>
  </si>
  <si>
    <t>Mensuel</t>
  </si>
  <si>
    <t>Trimestriel</t>
  </si>
  <si>
    <t>Semi-annuel</t>
  </si>
  <si>
    <t>Capital + intérêt</t>
  </si>
  <si>
    <t>Amalgamé</t>
  </si>
  <si>
    <t>Intérêt seulement</t>
  </si>
  <si>
    <t>PROJETÉ</t>
  </si>
  <si>
    <t>HISTORIQUE</t>
  </si>
  <si>
    <t>ACTIVITÉS DE VENTE</t>
  </si>
  <si>
    <t xml:space="preserve"> </t>
  </si>
  <si>
    <t>Tout bien appartenant à un particulier ou à une entreprise, qui a une valeur commerciale ou d'échange.  L'actif peut être corporel ou incorporel et comprendre les comptes clients ou les effets à recevoir, les espèces, les stocks, le matériel, les biens immobiliers, l'achalandage, etc.</t>
  </si>
  <si>
    <t>ACTIF À COURT TERME</t>
  </si>
  <si>
    <t>Liquidités ou autres biens qui, dans le cours normal des activités, peuvent être convertis en argent ou utilisés pour réaliser des produits d'exploitation au cours de l'année suivant la date du bilan.  L'actif à court terme comprend les espèces, les comptes clients, les provisions pour créances douteuses, les stocks et les frais payés d'avance.</t>
  </si>
  <si>
    <t>AMÉLIORATIONS LOCATIVES</t>
  </si>
  <si>
    <t>Rénovations et autres améliorations apportées par le locataire à un bien loué.</t>
  </si>
  <si>
    <t>AMORTISSEMENT</t>
  </si>
  <si>
    <t>Méthode qui consiste à répartir le coût d'une immobilisation corporelle sur plusieurs exercices, de manière que les dépenses correspondent aux produits d'exploitation qu'elles ont permis de réaliser.  Il s'agit d'une provision pour l'usure du matériel.</t>
  </si>
  <si>
    <t>ANALYSE AU MOYEN DE RATIOS</t>
  </si>
  <si>
    <t>Startup-as-First-Year</t>
  </si>
  <si>
    <t>&lt;-Months Between Today &amp; Y/E</t>
  </si>
  <si>
    <t>Analyse qui compare les différents ratios financiers d'une entreprise au fil des ans afin de déterminer l'évolution de son rendement dans le temps; les ratios financiers sont également comparés à ceux d'autres entreprises analogues ou à ceux du secteur d'activité en vue d'évaluer le rendement de l'entreprise par rapport à ses concurrents.</t>
  </si>
  <si>
    <t>ANCIENNETÉ DES COMPTES CLIENTS</t>
  </si>
  <si>
    <t xml:space="preserve">Ratio financier qui s'obtient en divisant 365 jours par le coefficient de rotation des comptes clients.  Pour déterminer ce coefficient, on divise les ventes nettes à crédit par le solde moyen des comptes clients.  Ce dernier représente le total des soldes d'ouverture et de fermeture des comptes clients, divisé par 2.  </t>
  </si>
  <si>
    <t>établissez les prévisions de ventes, en dollars, pour les trois prochaines années. Si vous exploitez déjà</t>
  </si>
  <si>
    <t>d’exploitation), établissez des prévisions sur l’évolution de votre entreprise au cours des trois prochaines</t>
  </si>
  <si>
    <t>dans les prévisions des trois prochaines années, etc.;</t>
  </si>
  <si>
    <t>chaque mois pour les trois prochaines années d’activité.</t>
  </si>
  <si>
    <t xml:space="preserve">que vous avez l’intention d’acquérir au cours des trois prochaines </t>
  </si>
  <si>
    <t>ou négatifs) sont survenus et quels effets ils ont eus sur vos résultats.</t>
  </si>
  <si>
    <t>Présentez vos données historiques (et vos prévisions de vente) par produit (ou gamme de produits) ou</t>
  </si>
  <si>
    <t>par région (marché ou segment). Il est souvent plus facile d’établir des prévisions de vente en fonction</t>
  </si>
  <si>
    <t>d’une petite unité (comme un produit ou une région) qu’en fonction d’une unité plus grande (comme le</t>
  </si>
  <si>
    <t>total des ventes).</t>
  </si>
  <si>
    <t>Si votre entreprise est à l’étape du démarrage, vous devez fournir les hypothèses sur lesquelles</t>
  </si>
  <si>
    <t>s’appuient vos prévisions de ventes.</t>
  </si>
  <si>
    <t>Dans le cas d’une nouvelle entreprise, il peut être plus facile de commencer par la base : établissez</t>
  </si>
  <si>
    <t>les prévisions de ventes pour chaque produit dans chaque région et additionnez les chiffres. Vous</t>
  </si>
  <si>
    <t>pouvez ensuite vérifier vos chiffres en vous basant sur la taille du marché établie plus tôt.</t>
  </si>
  <si>
    <t>Sous Dépenses, frais liés à l'expédition des marchandises aux clients, y compris les droits d'exportation.</t>
  </si>
  <si>
    <t>Il s'agit d'un ratio financier qui indique la rapidité avec laquelle une entreprise recouvre ses comptes clients.  Plus le ratio est élevé, plus l'entreprise met de temps à recouvrer ses créances, ce qui peut éventuellement donner lieu à une insuffisance du fonds de roulement.</t>
  </si>
  <si>
    <t>AVOIR DES ACTIONNAIRES</t>
  </si>
  <si>
    <t>Actifs nets (après déduction du passif) qui appartiennent aux propriétaires de l’entreprise.</t>
  </si>
  <si>
    <t>BAIL</t>
  </si>
  <si>
    <t>Contrat légal par lequel le propriétaire (locateur) cède, pour une durée déterminée, le droit d’usage d’un bien à une autre personne (locataire) contre une somme d’argent (loyer).</t>
  </si>
  <si>
    <t>BÉNÉFICE</t>
  </si>
  <si>
    <t>Différence entre le total des produits d’exploitation et le total des dépenses au cours d’un exercice donné, calculée conformément aux principes comptables généralement reconnus.</t>
  </si>
  <si>
    <t>BÉNÉFICE BRUT</t>
  </si>
  <si>
    <t>Ventes nettes moins le coût des produits vendus.  Le bénéfice brut représente le profit réalisé par l’entreprise avant la déduction des frais de vente et d’administration et des charges financières.  Il aide à évaluer le rendement des ventes, les politiques d’achat, la marge bénéficiaire brute et la gestion des stocks.</t>
  </si>
  <si>
    <t>BÉNÉFICE D’EXPLOITATION</t>
  </si>
  <si>
    <t>BÉNÉFICE NET</t>
  </si>
  <si>
    <t>Excédent du total des produits d’exploitation sur le total des dépenses au cours d’un exercice.</t>
  </si>
  <si>
    <t>COMPTES FOURNISSEURS</t>
  </si>
  <si>
    <t>BÉNÉFICES NON RÉPARTIS</t>
  </si>
  <si>
    <t>Bénéfices ni dépensés ni distribués entre les propriétaires de l’entreprise, qui ont été réinvestis dans celle-ci.</t>
  </si>
  <si>
    <t>BILAN</t>
  </si>
  <si>
    <t>État financier qui dresse la liste de tous les actifs, passifs et capitaux propres d’une entreprise à une date donnée.  Cet état fournit un « instantané » de l’entreprise.</t>
  </si>
  <si>
    <t>BUDGET</t>
  </si>
  <si>
    <t>Estimation prospective des produits d’exploitation et des dépenses d’une entreprise au cours d’une période comptable (trimestrielle, annuelle, etc.), qui sert à exercer un contrôle financier sur l’entreprise.</t>
  </si>
  <si>
    <t>BUDGET DE CAISSE</t>
  </si>
  <si>
    <t>Feuille de calcul exposant les rentrées (produits d’exploitation) et les sorties (dépenses) de fonds mensuelles d’une entreprise au cours d’un exercice, généralement d’une durée d’un an.  Aide l’entreprise à planifier ses besoins financiers.</t>
  </si>
  <si>
    <t>HONORAIRES PROFESSIONNELS</t>
  </si>
  <si>
    <t>TÉLÉCOMMUNICATIONS</t>
  </si>
  <si>
    <t>ASSURANCES ET TAXES</t>
  </si>
  <si>
    <t>Definition</t>
  </si>
  <si>
    <t>INTÉRÊT SUR LA DETTE À LONG TERME</t>
  </si>
  <si>
    <t>MAUVAISES CRÉANCES</t>
  </si>
  <si>
    <t>POSTES HORS EXPLOITATION</t>
  </si>
  <si>
    <t>IMPÔTS À COURT TERME</t>
  </si>
  <si>
    <t>Impôts reportés</t>
  </si>
  <si>
    <t>IMPÔTS REPORTÉS</t>
  </si>
  <si>
    <t>DIVIDENDES</t>
  </si>
  <si>
    <t>MOBILIER ET AGENCEMENTS</t>
  </si>
  <si>
    <t>Excédent / (déficit)</t>
  </si>
  <si>
    <t>ENCAISSE (AU DÉBUT)</t>
  </si>
  <si>
    <t>CRÉANCIER</t>
  </si>
  <si>
    <t>GARANTIES</t>
  </si>
  <si>
    <t>Montants qu’une entreprise doit à ses fournisseurs, généralement au titre d’achats de biens ou de services.</t>
  </si>
  <si>
    <t>CAPITAUX PROPRES</t>
  </si>
  <si>
    <t>Participation des propriétaires dans l’actif de l’entreprise.  Il peut s’agir des fonds du propriétaire exploitant ou des associés ou, dans le cas d’une société par actions, des actions ordinaires, des actions privilégiées et des bénéfices non répartis.</t>
  </si>
  <si>
    <t>CHARGES À PAYER</t>
  </si>
  <si>
    <t>Montants qu’une entreprise doit à ses salariés mais qu’elle n’a pas encore déboursés, taxe de vente qui a été perçue mais qui n’a pas encore été remise, etc.</t>
  </si>
  <si>
    <t>COMPTES CLIENTS</t>
  </si>
  <si>
    <t>CONSTITUTION EN SOCIÉTÉ PAR ACTIONS</t>
  </si>
  <si>
    <t>Processus juridique qui consiste à former une société par actions en vertu des lois fédérales ou provinciales en déposant les documents exigés auprès des autorités compétentes.</t>
  </si>
  <si>
    <t>COÛT DE LA MAIN-D’ŒUVRE</t>
  </si>
  <si>
    <t>Coût direct total que représente pour l’entreprise la rémunération de ses salariés au cours d’un exercice.  Il comprend les salaires versés et les avantages sociaux, à moins qu’ils ne fassent l’objet d’une écriture distincte.</t>
  </si>
  <si>
    <t>Abrégé « CPV ». Aussi appelé coût des ventes.  Coûts directs engagés par une entreprise pour fabriquer les produits ou fournir les services qu’elle vend.  Il comprend le total des coûts de la main-d’œuvre directe et des frais généraux de production, augmenté du stock initial et des achats et diminué du stock final.</t>
  </si>
  <si>
    <t>COÛTS FIXES</t>
  </si>
  <si>
    <t>Frais qui ne varient pas en fonction des changements du volume des ventes ou de la production (p. ex., loyer, amortissement, paiement d’intérêts).</t>
  </si>
  <si>
    <t>COÛTS VARIABLES</t>
  </si>
  <si>
    <t>Frais qui varient directement en fonction des changements du volume des ventes ou de la production, par exemple le coût des matières premières et les commissions de vente.</t>
  </si>
  <si>
    <t>CPV</t>
  </si>
  <si>
    <t>Forme abrégée de « coût des produits vendus », aussi appelé coût des ventes.</t>
  </si>
  <si>
    <t>CRÉNEAU</t>
  </si>
  <si>
    <t>DÉCAISSEMENT</t>
  </si>
  <si>
    <t>Somme d’argent déboursée par une entreprise pour s’acquitter de ses obligations.</t>
  </si>
  <si>
    <t>ENTREPRISE INDIVIDUELLE</t>
  </si>
  <si>
    <t>Forme d’entreprise appartenant à une seule personne qui en assure elle-même la direction.  Le propriétaire est responsable des dettes et des obligations de son entreprise.</t>
  </si>
  <si>
    <t>ÉTAT DE L’ÉVOLUTION DE LA SITUATION FINANCIÈRE</t>
  </si>
  <si>
    <t>État financier indiquant les flux de trésorerie de l’entreprise au cours d’un exercice.</t>
  </si>
  <si>
    <t>ÉTAT DES RÉSULTATS</t>
  </si>
  <si>
    <t>État financier où figurent les produits d’exploitation, les dépenses et le bénéfice net d’une entreprise au cours d’un exercice/une période comptable.</t>
  </si>
  <si>
    <t>ÉTATS FINANCIERS</t>
  </si>
  <si>
    <t>Rapports officiels réalisés à partir des registres comptables qui décrivent la situation financière et le rendement de l’entreprise.  Ils sont constitués du bilan, de l’état des résultats et de l’état de l’évolution de la situation financière.  Voir aussi ces termes.</t>
  </si>
  <si>
    <t>FONDS DE ROULEMENT</t>
  </si>
  <si>
    <t>Excédent de l’actif à court terme sur le passif à court terme.  Le fonds de roulement représente les disponibilités que doit constituer une entreprise, par opposition aux capitaux qu’elle a investis dans ses immobilisations corporelles.  Un fonds de roulement élevé indique que l’entreprise peut convertir une partie de son actif en argent ou obtenir des fonds pour s’acquitter de ses obligations à court terme et représente une marge de sécurité pour les créanciers.</t>
  </si>
  <si>
    <t>FRAIS ADMINISTRATIFS</t>
  </si>
  <si>
    <t>Frais d’exploitation engagés dans le cours normal des activités d’une entreprise, comme les frais de téléphone, les salaires (gestion et employés de bureau), les honoraires professionnels, les taxes foncières, etc.</t>
  </si>
  <si>
    <t>FRAIS DE VENTE</t>
  </si>
  <si>
    <t>Frais d’exploitation directement reliés à la vente d’un produit ou d’un service (salaires, commissions, publicité, etc.).</t>
  </si>
  <si>
    <t>FRAIS GÉNÉRAUX</t>
  </si>
  <si>
    <t>Charges qu’il n’est pas possible d’affecter directement à la fabrication d’un produit, comme le salaire du directeur de l’usine et les taxes foncières.</t>
  </si>
  <si>
    <t>FRAIS PAYÉS D'AVANCE</t>
  </si>
  <si>
    <t>Sommes que l’entreprise doit à ses créanciers et qu’elle devra payer à plus ou moins brève échéance.  Obligation de verser de l’argent ou de fournir des services à une date ultérieure (p. ex., comptes fournisseurs et prêts).</t>
  </si>
  <si>
    <t>IMMOBILISATIONS CORPORELLES</t>
  </si>
  <si>
    <t>IMMOBILISATIONS INCORPORELLES</t>
  </si>
  <si>
    <t>Biens qui ne peuvent être ni touchés, ni pesés, ni mesurés.  Les immobilisations incorporelles ne peuvent pas servir à régler des dettes.  Elles comprennent l’achalandage (probabilité qu’un client fidèle le demeure), les brevets, les marques de commerce et les frais de constitution en société par actions.  Il s’agit d’un élément d’actif parce que l’entreprise peut en tirer un revenu et les vendre.</t>
  </si>
  <si>
    <t>MARCHÉ</t>
  </si>
  <si>
    <t>Groupe de consommateurs qui partagent certaines caractéristiques (p. ex., hommes de 25 à 35 ans ayant un revenu annuel supérieur à 40 000 $, qui vivent dans la région de Toronto).</t>
  </si>
  <si>
    <t>MARGE BÉNÉFICIAIRE NETTE</t>
  </si>
  <si>
    <t>Bénéfice net divisé par le total des ventes, exprimé en pourcentage.</t>
  </si>
  <si>
    <t>MARGE DE CRÉDIT</t>
  </si>
  <si>
    <t>Entente entre le prêteur et l’emprunteur en vertu de laquelle ce dernier peut retirer des fonds tant qu’il ne dépasse pas la limite prévue.</t>
  </si>
  <si>
    <t>MATÉRIEL</t>
  </si>
  <si>
    <t>Ensemble des équipements et machines qu’utilise l’entreprise pour réaliser des produits d’exploitation.  Le matériel a une durée utile limitée et est donc amortissable.</t>
  </si>
  <si>
    <t>PASSIF À COURT TERME</t>
  </si>
  <si>
    <t>Dettes dont l’entreprise devra s’acquitter au cours de l’année suivant la date du bilan.  Le passif à court terme comprend la marge de crédit, les comptes fournisseurs, les charges à payer (p. ex., la taxe de vente perçue), les impôts et la tranche de la dette à long terme échéant à moins d’un an.</t>
  </si>
  <si>
    <t>PASSIF À LONG TERME</t>
  </si>
  <si>
    <t>Prêts à terme impayés, moins la tranche échéant à moins d’un an (voir la définition de « passif à court terme »), que l’entreprise n’est pas tenue de rembourser au cours des 12 prochains mois.</t>
  </si>
  <si>
    <t>PLAN DE FINANCEMENT D’UNE ENTREPRISE</t>
  </si>
  <si>
    <t>Aperçu des objectifs de l’entreprise, de l’objet de ses emprunts et des avantages qu’ils lui procurent.  Le plan peut comporter un historique, un survol du marché et d’autres renseignements.</t>
  </si>
  <si>
    <t>PRÊT À TERME</t>
  </si>
  <si>
    <t>Prêt comportant une durée de remboursement fixe de plus d’un an ainsi qu’un calendrier mensuel ou trimestriel de remboursement du capital.</t>
  </si>
  <si>
    <t>PRÉVISION DES RÉSULTATS D’EXPLOITATION</t>
  </si>
  <si>
    <t>Détermination par anticipation du bénéfice d’une entreprise, après estimation des ventes moins les dépenses prévues.</t>
  </si>
  <si>
    <t>PRÉVISIONS</t>
  </si>
  <si>
    <t>Estimation ou projection des ventes, dépenses, bénéfices futurs, etc.</t>
  </si>
  <si>
    <t>PRODUITS D’EXPLOITATION</t>
  </si>
  <si>
    <t>Produit brut que tire l’entreprise de la vente de marchandises ou de services au cours d’un exercice.  Il comprend également les gains provenant de la vente ou de l’échange d’actifs, les intérêts et les dividendes réalisés sur les investissements et autres augmentations de l’avoir des propriétaires.</t>
  </si>
  <si>
    <t>Ratio financier que l’on obtient en divisant le total du passif par l’avoir des actionnaires.  Ce ratio mesure la solvabilité de l’entreprise; s’il est élevé, l’entreprise aura plus de difficulté à s’acquitter de ses obligations advenant une baisse des ventes.</t>
  </si>
  <si>
    <t>RATIO DE COUVERTURE DES INTÉRÊTS</t>
  </si>
  <si>
    <t>Ratio financier qui s’obtient en divisant le bénéfice avant intérêts et impôts par les frais d’intérêts.  Il indique le nombre de fois que le bénéfice de l’entreprise couvre les frais d’intérêts et représente une marge de sécurité pour l’entreprise.</t>
  </si>
  <si>
    <t>RATIO D’ENDETTEMENT À COURT TERME</t>
  </si>
  <si>
    <t>Ratio financier que l’on obtient en divisant l’actif à court terme par le passif à court terme et qui mesure la capacité de l’entreprise de s’acquitter dans les délais de ses obligations à court terme et de financer son exploitation courante.</t>
  </si>
  <si>
    <t>RENDEMENT DE L’ACTIF</t>
  </si>
  <si>
    <t>campagne de publicité ou de promotion, par exemple. Les frais de bureau et d’administration ne</t>
  </si>
  <si>
    <t>varient pas directement en fonction du niveau des ventes.</t>
  </si>
  <si>
    <t>Ratio financier que l’on obtient en additionnant le bénéfice net et les frais d’intérêts (après impôts), puis en divisant le résultat par le total de l’actif.  Il indique dans quelle mesure une entreprise a utilisé efficacement ses ressources en vue de réaliser un bénéfice.</t>
  </si>
  <si>
    <t>RENDEMENT DU CAPITAL INVESTI</t>
  </si>
  <si>
    <t>Ratio financier qui s’obtient en divisant le bénéfice net après impôts par l’avoir moyen des actionnaires.  On calcule ce dernier en additionnant les soldes d’ouverture et de fermeture et en divisant le total par 2.  Ce ratio mesure la rentabilité de l’entreprise du point de vue des actionnaires.</t>
  </si>
  <si>
    <t>RETRAIT</t>
  </si>
  <si>
    <t>Action, pour le propriétaire exploitant ou les associés, de retirer des biens (habituellement de l’argent) d’une entreprise.</t>
  </si>
  <si>
    <t>ROTATION DE L’ACTIF</t>
  </si>
  <si>
    <t>Ratio financier que l’on obtient en divisant les ventes par le total de l’actif.  Ce ratio indique si l’entreprise utilise efficacement ses actifs pour réaliser un revenu; il mesure plus précisément le niveau des investissements en capital par rapport au volume des ventes.  Plus la rotation est élevée, plus l’entreprise utilise ses actifs de manière efficace.</t>
  </si>
  <si>
    <t>ROTATION DES STOCKS</t>
  </si>
  <si>
    <t>TÉLÉPHONE (BUREAU)</t>
  </si>
  <si>
    <t>$G$446</t>
  </si>
  <si>
    <t xml:space="preserve">ANNÉE DE FONDATION </t>
  </si>
  <si>
    <t xml:space="preserve">DERNIER ÉTAT INTÉRIMAIRE </t>
  </si>
  <si>
    <t xml:space="preserve">À L'EXPORTATION   </t>
  </si>
  <si>
    <t>Calculate Years</t>
  </si>
  <si>
    <t>Calculate Differences</t>
  </si>
  <si>
    <t>&lt;-Months between StartDate &amp; Y/E</t>
  </si>
  <si>
    <t>&lt;-Years between StartDate &amp; Y/E</t>
  </si>
  <si>
    <t>&lt;-Months between Today &amp; Startup Date</t>
  </si>
  <si>
    <t>Calculate Vlookup Value</t>
  </si>
  <si>
    <t>&lt;--If startup: Add Historical Column?</t>
  </si>
  <si>
    <t>&lt;-Is Existing? (1=Yes)</t>
  </si>
  <si>
    <t>&lt;-Existing: No. of Historical Columns</t>
  </si>
  <si>
    <t>&lt;-Existing; Add Interim?</t>
  </si>
  <si>
    <r>
      <t>6</t>
    </r>
    <r>
      <rPr>
        <b/>
        <sz val="10"/>
        <rFont val="Arial"/>
        <family val="2"/>
      </rPr>
      <t xml:space="preserve"> VLookupTable</t>
    </r>
  </si>
  <si>
    <t>Starup + historical</t>
  </si>
  <si>
    <t>To reset sheet: copy these formulas to C31</t>
  </si>
  <si>
    <t>Ratio financier que l’on obtient en divisant le coût des produits vendus par le stock moyen.  On calcule le stock moyen en additionnant le stock initial et le stock final et en divisant le total par 2.  Le coefficient de rotation des stocks établit le nombre de fois que le stock se renouvelle au cours d’un exercice.  S’il est faible, cela signifie que les produits ne se vendent pas bien.</t>
  </si>
  <si>
    <t>SEGMENT DE MARCHÉ</t>
  </si>
  <si>
    <t>SEUIL DE RENTABILITÉ</t>
  </si>
  <si>
    <t>Point où les produits d’exploitation (chiffre des ventes en dollars) d’une nouvelle entreprise équivalent aux frais fixes et aux frais variables.</t>
  </si>
  <si>
    <t>SOCIÉTÉ DE PERSONNES</t>
  </si>
  <si>
    <t xml:space="preserve">        Interim</t>
  </si>
  <si>
    <t>Excédent des produits d’exploitation de l’entreprise sur ses dépenses, à l’exclusion de tout produit ne découlant pas de ses activités normales, c.-à-d. les frais et les produits exceptionnels, les impôts sur le revenu, les dividendes, les primes de rendement et les retraits par les propriétaires.</t>
  </si>
  <si>
    <r>
      <t xml:space="preserve">Sous-ensemble d’un </t>
    </r>
    <r>
      <rPr>
        <i/>
        <sz val="10"/>
        <color indexed="23"/>
        <rFont val="Arial"/>
        <family val="2"/>
      </rPr>
      <t>segment de marché</t>
    </r>
    <r>
      <rPr>
        <sz val="10"/>
        <color indexed="23"/>
        <rFont val="Arial"/>
        <family val="2"/>
      </rPr>
      <t xml:space="preserve"> (p. ex., hommes de 25 à 35 ans ayant un revenu annuel supérieur à 40 000 $, qui vivent dans la région de Toronto et s’intéressent aux arts, spécifiquement des arts d’interprétation).</t>
    </r>
  </si>
  <si>
    <t>ACHATS (DES MATIÈRES)</t>
  </si>
  <si>
    <t>FRET ET AUTRES DROITS</t>
  </si>
  <si>
    <t>MAIN D'OEUVRE DIRECTE</t>
  </si>
  <si>
    <t>RÉPARATION ET ENTRETIEN</t>
  </si>
  <si>
    <t>SERVICES PUBLICS</t>
  </si>
  <si>
    <t>COÛTS INDIRECTS</t>
  </si>
  <si>
    <t>Bien ou matériel appartenant à l’entreprise, utilisé dans le cadre de son exploitation et non destiné à la revente, dont la durée utile devrait s’échelonner sur plusieurs exercices.  Les immobilisations corporelles comprennent les terrains, les bâtiments, les véhicules, le mobilier et le matériel.</t>
  </si>
  <si>
    <t>SALAIRES</t>
  </si>
  <si>
    <t>EXPÉDITION ET LIVRAISON</t>
  </si>
  <si>
    <t>dépenses augmentent ou diminuent d’une manière globale.</t>
  </si>
  <si>
    <t>production et aux ventes. (Les frais reliés aux vents sont indiqués séparément.) En général, les</t>
  </si>
  <si>
    <t>Impôts à court terme</t>
  </si>
  <si>
    <t>TÉLÉPHONE</t>
  </si>
  <si>
    <t xml:space="preserve">TÉLÉCOPIE  </t>
  </si>
  <si>
    <t>TYPE DE SOCIÉTÉ</t>
  </si>
  <si>
    <t xml:space="preserve">SECTEUR INDUSTRIEL </t>
  </si>
  <si>
    <t xml:space="preserve">RAISON SOCIALE </t>
  </si>
  <si>
    <t xml:space="preserve">NOM COMMERCIAL </t>
  </si>
  <si>
    <t xml:space="preserve">ADRESSE </t>
  </si>
  <si>
    <t xml:space="preserve">% DE VOS VENTES   </t>
  </si>
  <si>
    <t xml:space="preserve">CODE SCIAN  </t>
  </si>
  <si>
    <t xml:space="preserve">    HYPOTHÈSES / COMMENTAIRES CONCERNANT LES VENTES</t>
  </si>
  <si>
    <t>Stock initial</t>
  </si>
  <si>
    <t>Achat des matières</t>
  </si>
  <si>
    <t>Autre</t>
  </si>
  <si>
    <t>Stock final (-)</t>
  </si>
  <si>
    <t>Main-d'œuvre directe</t>
  </si>
  <si>
    <t>Réparation et entretien</t>
  </si>
  <si>
    <t>Services publics</t>
  </si>
  <si>
    <t>Amortissement</t>
  </si>
  <si>
    <t>Coûts indirects</t>
  </si>
  <si>
    <t>COÛT DES PRODUITS VENDUS</t>
  </si>
  <si>
    <t xml:space="preserve">   HYPOTHÈSE / COMMENTAIRES CONCERNANT LE COÛT DES PRODUITS VENDUS</t>
  </si>
  <si>
    <t>Salaires (ventes)</t>
  </si>
  <si>
    <t>Déplacements</t>
  </si>
  <si>
    <t>Publicité</t>
  </si>
  <si>
    <t>Expédition et livraison</t>
  </si>
  <si>
    <t>Salares (gestion)</t>
  </si>
  <si>
    <t>Salaires (employés)</t>
  </si>
  <si>
    <t>Honoraires professionnels</t>
  </si>
  <si>
    <t>Télécommunications</t>
  </si>
  <si>
    <t>Frais de bureau</t>
  </si>
  <si>
    <t>Assurances et taxes</t>
  </si>
  <si>
    <t>Frais bancaires</t>
  </si>
  <si>
    <t>Intérêt sur la dette à long terme</t>
  </si>
  <si>
    <t>Mauvaise créances</t>
  </si>
  <si>
    <t>Frais administratifs</t>
  </si>
  <si>
    <t xml:space="preserve">   HYPOTHÈSES / COMMENTAIRES CONCERNANT LES DÉPENSES</t>
  </si>
  <si>
    <t>Ventes totales</t>
  </si>
  <si>
    <t>Bénéfice brut</t>
  </si>
  <si>
    <t>Dépenses totales</t>
  </si>
  <si>
    <t>BÉNÉFICE D'EXPLOITATION</t>
  </si>
  <si>
    <t>Autres revenus</t>
  </si>
  <si>
    <t>Postes hors exploitation</t>
  </si>
  <si>
    <t>Bénéfice avant impôts</t>
  </si>
  <si>
    <t>Bénéfice net</t>
  </si>
  <si>
    <t>Postes hors caisse</t>
  </si>
  <si>
    <t>Dividendes</t>
  </si>
  <si>
    <t>MARGE BRUTE</t>
  </si>
  <si>
    <t>D'AUTOFINANCEMENT</t>
  </si>
  <si>
    <t xml:space="preserve">   HYPOTHÈSE / COMMENTAIRES CONCERNANT L'ÉTAT DES RÉSULTATS</t>
  </si>
  <si>
    <t>Encaisse</t>
  </si>
  <si>
    <t>Comptes clients - Commerce</t>
  </si>
  <si>
    <t>Comptes clients - Autre</t>
  </si>
  <si>
    <t>Frais payés d'avance</t>
  </si>
  <si>
    <t>ACTIF</t>
  </si>
  <si>
    <t>PASSIF</t>
  </si>
  <si>
    <t>Prêt bancaire</t>
  </si>
  <si>
    <t>Comptes fournisseurs</t>
  </si>
  <si>
    <t>Tranche de la dette à L.T.</t>
  </si>
  <si>
    <t>Impôts à payer</t>
  </si>
  <si>
    <t>Actif à court terme</t>
  </si>
  <si>
    <t>Passif à court terme</t>
  </si>
  <si>
    <t>Terrain</t>
  </si>
  <si>
    <t>Bâtiment</t>
  </si>
  <si>
    <t>Mobilier et agencements</t>
  </si>
  <si>
    <t>Machinerie et outillage</t>
  </si>
  <si>
    <t>Immobilisations nettes</t>
  </si>
  <si>
    <t>Dette à long terme</t>
  </si>
  <si>
    <t>Avances des actionnaires</t>
  </si>
  <si>
    <t>Passif à long terme</t>
  </si>
  <si>
    <t>Recherche et développement</t>
  </si>
  <si>
    <t>Autres actifs</t>
  </si>
  <si>
    <t>ACTIF TOTAL</t>
  </si>
  <si>
    <t>Actions ordinaires</t>
  </si>
  <si>
    <t>Bénéfices non répartis</t>
  </si>
  <si>
    <t>PASSIF TOTAL</t>
  </si>
  <si>
    <t>Charges à payer</t>
  </si>
  <si>
    <t>Surplus d'apport</t>
  </si>
  <si>
    <t>BILAN (SUITE)</t>
  </si>
  <si>
    <t>fév</t>
  </si>
  <si>
    <t>mars</t>
  </si>
  <si>
    <t>avr</t>
  </si>
  <si>
    <t>jan</t>
  </si>
  <si>
    <t>mai</t>
  </si>
  <si>
    <t>juin</t>
  </si>
  <si>
    <t>juil</t>
  </si>
  <si>
    <t>août</t>
  </si>
  <si>
    <t>oct</t>
  </si>
  <si>
    <t>sep</t>
  </si>
  <si>
    <t>nov</t>
  </si>
  <si>
    <t>déc</t>
  </si>
  <si>
    <t>Recouvrement - ventes</t>
  </si>
  <si>
    <t>Prêts et investissements</t>
  </si>
  <si>
    <t>Vente d'actifs</t>
  </si>
  <si>
    <t>Paiement des achats</t>
  </si>
  <si>
    <t>Réparations et entretien</t>
  </si>
  <si>
    <t>Services publics et taxes</t>
  </si>
  <si>
    <t>Frais de vente</t>
  </si>
  <si>
    <t>Intérêt</t>
  </si>
  <si>
    <t>Paiement de la dette</t>
  </si>
  <si>
    <t>TOTAL CAPITAUX PROPRES</t>
  </si>
  <si>
    <t>Encaisse au début</t>
  </si>
  <si>
    <t>ENCAISSE / PRÊT REQUIS</t>
  </si>
  <si>
    <t>BUDGET DE CAISSE (SUITE)</t>
  </si>
  <si>
    <t xml:space="preserve">   HYPOTHÈSES / COMMENTAIRES CONCERNANT LE BUDGET DE CAISSE</t>
  </si>
  <si>
    <t>Fret et autres droits</t>
  </si>
  <si>
    <t>Vous auriez intérêt à demander conseil à votre comptable durant l’élaboration de votre plan d’affaires.</t>
  </si>
  <si>
    <t>Prenez soin toutefois de le revoir en détail ensemble étant donné que c’est vous, non votre comptable, qui</t>
  </si>
  <si>
    <t>devrez le présenter et l’expliquer au banquier ou aux investisseurs.</t>
  </si>
  <si>
    <t>Assurez-vous que chacune des décisions que vous avez prises dans les sections précédentes est reflétée</t>
  </si>
  <si>
    <t>dans votre plan financier. Les propriétaires d’entreprise oublient trop souvent que la campagne de publicité</t>
  </si>
  <si>
    <t>et de promotion mirobolante qu’ils envisagent ou les avantages qu’ils offrent à leurs employés pour les</t>
  </si>
  <si>
    <t>conserver ont un prix!</t>
  </si>
  <si>
    <t>Données historiques</t>
  </si>
  <si>
    <t>Servez-vous de vos états financiers vérifiés pour remplir cette section. Les totaux généraux et partiels sont</t>
  </si>
  <si>
    <t>calculés automatiquement.</t>
  </si>
  <si>
    <t>Hypothèses</t>
  </si>
  <si>
    <t>Utilisez cette section pour décrire et expliquer (indiquez le taux de croissance, les ratios,</t>
  </si>
  <si>
    <t>etc.) l’évolution financière de votre entreprise. Expliquez pourquoi les événements (positifs</t>
  </si>
  <si>
    <t>$B$64</t>
  </si>
  <si>
    <t>Énoncez, à partir des données historiques, les hypothèses sur lesquelles vous fondez vos</t>
  </si>
  <si>
    <t>projets futurs, c’est-à-dire l’avenir de votre entreprise.</t>
  </si>
  <si>
    <t>Prévisions</t>
  </si>
  <si>
    <t>À partir de vos plans (plan de ventes et de commercialisation, plan de ressources humaines et plan</t>
  </si>
  <si>
    <t>années. C’est dans cette section que vous pourrez voir les résultats de votre plan et des mesures</t>
  </si>
  <si>
    <t>engagées.</t>
  </si>
  <si>
    <t>Les hypothèses sur lesquelles se fondent vos prévisions sont cruciales car, à cette étape, vous devrez</t>
  </si>
  <si>
    <t>peut-être élaborer de nombreuses versions de votre plan selon les différents scénarios de ventes et de</t>
  </si>
  <si>
    <t>coûts. Les totaux généraux et partiels sont calculés automatiquement.</t>
  </si>
  <si>
    <t>Vos prévisions seront fondées sur deux éléments clés : vos objectifs de vente et le coût</t>
  </si>
  <si>
    <t>des activités prévues.</t>
  </si>
  <si>
    <t>Certains coûts (l’achat de matériel, par exemple) et les estimations des ventes (comme les</t>
  </si>
  <si>
    <t>commandes d’un bon client qui sont connues d’avance) sont faciles à calculer. Utilisez des</t>
  </si>
  <si>
    <t>chiffres réels dans la mesure du possible.</t>
  </si>
  <si>
    <t>Il vous faudra souvent poser des hypothèses ou faire des suppositions basées sur :</t>
  </si>
  <si>
    <t>le taux de croissance annuel moyen au cours des cinq dernières années sera utilisé</t>
  </si>
  <si>
    <t>cause de la nouvelle situation du marché ou du lancement prévu d’un nouveau produit,</t>
  </si>
  <si>
    <t>etc.;</t>
  </si>
  <si>
    <t>représente 3 % des ventes; les avantages sociaux et les programmes représentent</t>
  </si>
  <si>
    <t>entre 30 et 40 % des salaires versés);</t>
  </si>
  <si>
    <t>augmenteront de y % (ou x % + z %, parce que nous prévoyons accroître notre part du</t>
  </si>
  <si>
    <t>marché); notre part devrait atteindre x % d’un marché de X $.</t>
  </si>
  <si>
    <r>
      <t>les données historiques :</t>
    </r>
    <r>
      <rPr>
        <sz val="10"/>
        <rFont val="Arial"/>
        <family val="2"/>
      </rPr>
      <t xml:space="preserve"> la tendance observée au chapitre des revenus se poursuivra;</t>
    </r>
  </si>
  <si>
    <r>
      <t xml:space="preserve">les données historiques rajustées : </t>
    </r>
    <r>
      <rPr>
        <sz val="10"/>
        <rFont val="Arial"/>
        <family val="2"/>
      </rPr>
      <t>taux de croissance de l’année précédente + x % à</t>
    </r>
  </si>
  <si>
    <r>
      <t xml:space="preserve">les ratios : </t>
    </r>
    <r>
      <rPr>
        <sz val="10"/>
        <rFont val="Arial"/>
        <family val="2"/>
      </rPr>
      <t>ratios propres au secteur, au marché ou à l’entreprise (p. ex., la publicité</t>
    </r>
  </si>
  <si>
    <r>
      <t xml:space="preserve">la comparaison : </t>
    </r>
    <r>
      <rPr>
        <sz val="10"/>
        <rFont val="Arial"/>
        <family val="2"/>
      </rPr>
      <t>notre entreprise a l’intention de suivre l’évolution de la société Y;</t>
    </r>
  </si>
  <si>
    <r>
      <t>les données sur le marché :</t>
    </r>
    <r>
      <rPr>
        <sz val="10"/>
        <rFont val="Arial"/>
        <family val="2"/>
      </rPr>
      <t xml:space="preserve"> le marché affichera une croissance de x %; nos revenus</t>
    </r>
  </si>
  <si>
    <r>
      <t xml:space="preserve">Par exemple, au lieu d’indiquer </t>
    </r>
    <r>
      <rPr>
        <i/>
        <sz val="10"/>
        <color indexed="56"/>
        <rFont val="Arial"/>
        <family val="2"/>
      </rPr>
      <t>1) confiture de fraises, 2) confiture d’abricots, 3) confiture de bleuets,</t>
    </r>
  </si>
  <si>
    <r>
      <t>4</t>
    </r>
    <r>
      <rPr>
        <i/>
        <sz val="10"/>
        <color indexed="56"/>
        <rFont val="Arial"/>
        <family val="2"/>
      </rPr>
      <t>) beurre d’arachide, 5) beurre d’amande</t>
    </r>
    <r>
      <rPr>
        <sz val="10"/>
        <rFont val="Arial"/>
        <family val="2"/>
      </rPr>
      <t xml:space="preserve"> et</t>
    </r>
    <r>
      <rPr>
        <sz val="10"/>
        <color indexed="56"/>
        <rFont val="Arial"/>
        <family val="2"/>
      </rPr>
      <t xml:space="preserve"> 6</t>
    </r>
    <r>
      <rPr>
        <i/>
        <sz val="10"/>
        <color indexed="56"/>
        <rFont val="Arial"/>
        <family val="2"/>
      </rPr>
      <t>) tartinade à la noisette</t>
    </r>
    <r>
      <rPr>
        <sz val="10"/>
        <rFont val="Arial"/>
        <family val="2"/>
      </rPr>
      <t xml:space="preserve">, essayez plutôt </t>
    </r>
    <r>
      <rPr>
        <i/>
        <sz val="10"/>
        <color indexed="56"/>
        <rFont val="Arial"/>
        <family val="2"/>
      </rPr>
      <t>1) confitures</t>
    </r>
    <r>
      <rPr>
        <i/>
        <sz val="10"/>
        <rFont val="Arial"/>
        <family val="2"/>
      </rPr>
      <t xml:space="preserve"> </t>
    </r>
    <r>
      <rPr>
        <sz val="10"/>
        <rFont val="Arial"/>
        <family val="2"/>
      </rPr>
      <t xml:space="preserve">et </t>
    </r>
  </si>
  <si>
    <t>N’oubliez pas que vos hypothèses doivent être pertinentes; évaluez leur bien-fondé. Ces hypothèses</t>
  </si>
  <si>
    <t>ajoutent de la crédibilité à vos chiffres.</t>
  </si>
  <si>
    <t xml:space="preserve">Le coût des ventes est également appelé « coût des produits vendus » (CPV) ou « coûts </t>
  </si>
  <si>
    <t xml:space="preserve">variables » étant donné que ces coûts varient en fonction du niveau de production (ils </t>
  </si>
  <si>
    <t>augmentent si la production et les ventes augmentent).</t>
  </si>
  <si>
    <t xml:space="preserve">Il s’agit des coûts engagés pour réaliser les ventes. Dans le cas des entreprises </t>
  </si>
  <si>
    <t xml:space="preserve">productrices de biens, le coût des ventes comprend le coût des matériaux, y compris les </t>
  </si>
  <si>
    <t xml:space="preserve">stocks et les matières premières, les coûts de la main-d’œuvre directe (selon le nombre </t>
  </si>
  <si>
    <t xml:space="preserve">d’employés affectés à la production), les frais de réparation et d’entretien de la machinerie </t>
  </si>
  <si>
    <t xml:space="preserve">(équivalant généralement à un pourcentage des dépenses en matériel), le coût des services </t>
  </si>
  <si>
    <t xml:space="preserve">publics, etc. Dans le cas des entreprises de services, cette section englobe les coûts relatifs </t>
  </si>
  <si>
    <t>au personnel, aux services publics et aux taxes.</t>
  </si>
  <si>
    <t xml:space="preserve">Vous pouvez utiliser un ratio constant coûts/ventes sur une période donnée, calculé selon le </t>
  </si>
  <si>
    <t xml:space="preserve">rendement antérieur ou les données sectorielles. Ce ratio tend à être plutôt stable au fil des </t>
  </si>
  <si>
    <t xml:space="preserve">ans, mais vous pouvez le réduire en réalisant des gains de productivité, notamment au </t>
  </si>
  <si>
    <t xml:space="preserve">moyen de machines plus performantes, d’un aménagement plus simple, des normes ISO, </t>
  </si>
  <si>
    <t>d’une meilleure organisation, etc.</t>
  </si>
  <si>
    <t>DIRIGEANT / PROMOTEUR Nº2</t>
  </si>
  <si>
    <t>DIRIGEANT / PROMOTEUR Nº1</t>
  </si>
  <si>
    <t>DIRIGEANT / PROMOTEUR Nº 3</t>
  </si>
  <si>
    <t xml:space="preserve">Celles-ci représentent les coûts fixes qui doivent être engagés pour assurer l’exploitation </t>
  </si>
  <si>
    <t xml:space="preserve">courante de votre entreprise soit, essentiellement, tous les frais autres que ceux liés à la </t>
  </si>
  <si>
    <t xml:space="preserve">Les dépenses comprennent les salaires des cadres et des employés de bureau (à la </t>
  </si>
  <si>
    <t xml:space="preserve">différence des coûts de la main-d’œuvre directe compris dans le coût des produits vendus), </t>
  </si>
  <si>
    <t xml:space="preserve">les honoraires professionnels (avocat, comptable, etc.), les télécommunications, les </t>
  </si>
  <si>
    <t xml:space="preserve">fournitures de bureau, les assurances et les taxes, l’amortissement, les frais bancaires, les </t>
  </si>
</sst>
</file>

<file path=xl/styles.xml><?xml version="1.0" encoding="utf-8"?>
<styleSheet xmlns="http://schemas.openxmlformats.org/spreadsheetml/2006/main">
  <numFmts count="61">
    <numFmt numFmtId="5" formatCode="#,##0\ &quot;$&quot;_-;#,##0\ &quot;$&quot;\-"/>
    <numFmt numFmtId="6" formatCode="#,##0\ &quot;$&quot;_-;[Red]#,##0\ &quot;$&quot;\-"/>
    <numFmt numFmtId="7" formatCode="#,##0.00\ &quot;$&quot;_-;#,##0.00\ &quot;$&quot;\-"/>
    <numFmt numFmtId="8" formatCode="#,##0.00\ &quot;$&quot;_-;[Red]#,##0.00\ &quot;$&quot;\-"/>
    <numFmt numFmtId="42" formatCode="_-* #,##0\ &quot;$&quot;_-;_-* #,##0\ &quot;$&quot;\-;_-* &quot;-&quot;\ &quot;$&quot;_-;_-@_-"/>
    <numFmt numFmtId="41" formatCode="_-* #,##0\ _$_-;_-* #,##0\ _$\-;_-* &quot;-&quot;\ _$_-;_-@_-"/>
    <numFmt numFmtId="44" formatCode="_-* #,##0.00\ &quot;$&quot;_-;_-* #,##0.00\ &quot;$&quot;\-;_-* &quot;-&quot;??\ &quot;$&quot;_-;_-@_-"/>
    <numFmt numFmtId="43" formatCode="_-* #,##0.00\ _$_-;_-* #,##0.00\ 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_);\(#,##0\ &quot;$&quot;\)"/>
    <numFmt numFmtId="181" formatCode="#,##0\ &quot;$&quot;_);[Red]\(#,##0\ &quot;$&quot;\)"/>
    <numFmt numFmtId="182" formatCode="#,##0.00\ &quot;$&quot;_);\(#,##0.00\ &quot;$&quot;\)"/>
    <numFmt numFmtId="183" formatCode="#,##0.00\ &quot;$&quot;_);[Red]\(#,##0.00\ &quot;$&quot;\)"/>
    <numFmt numFmtId="184" formatCode="_ * #,##0_)\ &quot;$&quot;_ ;_ * \(#,##0\)\ &quot;$&quot;_ ;_ * &quot;-&quot;_)\ &quot;$&quot;_ ;_ @_ "/>
    <numFmt numFmtId="185" formatCode="_ * #,##0_)\ _$_ ;_ * \(#,##0\)\ _$_ ;_ * &quot;-&quot;_)\ _$_ ;_ @_ "/>
    <numFmt numFmtId="186" formatCode="_ * #,##0.00_)\ &quot;$&quot;_ ;_ * \(#,##0.00\)\ &quot;$&quot;_ ;_ * &quot;-&quot;??_)\ &quot;$&quot;_ ;_ @_ "/>
    <numFmt numFmtId="187" formatCode="_ * #,##0.00_)\ _$_ ;_ * \(#,##0.00\)\ _$_ ;_ * &quot;-&quot;??_)\ _$_ ;_ @_ "/>
    <numFmt numFmtId="188" formatCode="mmmm\ d\,\ yyyy"/>
    <numFmt numFmtId="189" formatCode="mmmm\-yy"/>
    <numFmt numFmtId="190" formatCode="&quot;Yes&quot;;&quot;Yes&quot;;&quot;No&quot;"/>
    <numFmt numFmtId="191" formatCode="&quot;True&quot;;&quot;True&quot;;&quot;False&quot;"/>
    <numFmt numFmtId="192" formatCode="&quot;On&quot;;&quot;On&quot;;&quot;Off&quot;"/>
    <numFmt numFmtId="193" formatCode="#,##0.0"/>
    <numFmt numFmtId="194" formatCode="0.0%"/>
    <numFmt numFmtId="195" formatCode="&quot;-- &quot;#;"/>
    <numFmt numFmtId="196" formatCode="[$-C0C]d\ mmmm\,\ yyyy"/>
    <numFmt numFmtId="197" formatCode="yyyy"/>
    <numFmt numFmtId="198" formatCode="mm/yyyy"/>
    <numFmt numFmtId="199" formatCode="[$€-2]\ #,##0.00_);[Red]\([$€-2]\ #,##0.00\)"/>
    <numFmt numFmtId="200" formatCode="&quot;$&quot;#,##0"/>
    <numFmt numFmtId="201" formatCode="_(&quot;$&quot;* #,##0.0_);_(&quot;$&quot;* \(#,##0.0\);_(&quot;$&quot;* &quot;-&quot;??_);_(@_)"/>
    <numFmt numFmtId="202" formatCode="_(&quot;$&quot;* #,##0_);_(&quot;$&quot;* \(#,##0\);_(&quot;$&quot;* &quot;-&quot;??_);_(@_)"/>
    <numFmt numFmtId="203" formatCode="#,##0\ _$"/>
    <numFmt numFmtId="204" formatCode="[$-1009]mmmm\ d\,\ yyyy"/>
    <numFmt numFmtId="205" formatCode="[$-1009]d\-mmm\-yy;@"/>
    <numFmt numFmtId="206" formatCode="_(* #,##0.0_);_(* \(#,##0.0\);_(* &quot;-&quot;??_);_(@_)"/>
    <numFmt numFmtId="207" formatCode="_(* #,##0_);_(* \(#,##0\);_(* &quot;-&quot;??_);_(@_)"/>
    <numFmt numFmtId="208" formatCode="0.000%"/>
    <numFmt numFmtId="209" formatCode="_(#,##0_);_(\ \(#,##0\);_(\ &quot;-&quot;??_);_(@_)"/>
    <numFmt numFmtId="210" formatCode="mmm\-yyyy"/>
    <numFmt numFmtId="211" formatCode="mmm/yyyy"/>
    <numFmt numFmtId="212" formatCode="mmmm/yy"/>
    <numFmt numFmtId="213" formatCode="#,##0\ &quot;$&quot;"/>
    <numFmt numFmtId="214" formatCode="[&lt;=9999999]###\-####;###\-###\-####"/>
    <numFmt numFmtId="215" formatCode="#,##0&quot;$&quot;;\-#,##0&quot;$&quot;"/>
    <numFmt numFmtId="216" formatCode="#,##0_ \ "/>
  </numFmts>
  <fonts count="34">
    <font>
      <sz val="10"/>
      <name val="Arial"/>
      <family val="0"/>
    </font>
    <font>
      <b/>
      <sz val="10"/>
      <name val="Arial"/>
      <family val="2"/>
    </font>
    <font>
      <u val="single"/>
      <sz val="10"/>
      <color indexed="12"/>
      <name val="Arial"/>
      <family val="0"/>
    </font>
    <font>
      <u val="single"/>
      <sz val="10"/>
      <color indexed="36"/>
      <name val="Arial"/>
      <family val="0"/>
    </font>
    <font>
      <sz val="8"/>
      <color indexed="63"/>
      <name val="Arial"/>
      <family val="0"/>
    </font>
    <font>
      <sz val="10"/>
      <color indexed="23"/>
      <name val="Arial"/>
      <family val="0"/>
    </font>
    <font>
      <sz val="10"/>
      <color indexed="63"/>
      <name val="Arial"/>
      <family val="0"/>
    </font>
    <font>
      <b/>
      <sz val="10"/>
      <color indexed="18"/>
      <name val="Arial"/>
      <family val="2"/>
    </font>
    <font>
      <b/>
      <sz val="8"/>
      <name val="Arial"/>
      <family val="2"/>
    </font>
    <font>
      <sz val="10"/>
      <color indexed="10"/>
      <name val="Arial"/>
      <family val="2"/>
    </font>
    <font>
      <b/>
      <sz val="10"/>
      <color indexed="23"/>
      <name val="Arial"/>
      <family val="2"/>
    </font>
    <font>
      <i/>
      <sz val="10"/>
      <name val="Arial"/>
      <family val="2"/>
    </font>
    <font>
      <b/>
      <sz val="8"/>
      <color indexed="23"/>
      <name val="Arial"/>
      <family val="2"/>
    </font>
    <font>
      <b/>
      <sz val="9"/>
      <color indexed="56"/>
      <name val="Arial"/>
      <family val="2"/>
    </font>
    <font>
      <i/>
      <sz val="10"/>
      <color indexed="23"/>
      <name val="Arial"/>
      <family val="2"/>
    </font>
    <font>
      <b/>
      <sz val="16"/>
      <color indexed="8"/>
      <name val="Arial"/>
      <family val="2"/>
    </font>
    <font>
      <sz val="12"/>
      <name val="Arial"/>
      <family val="2"/>
    </font>
    <font>
      <b/>
      <sz val="12"/>
      <color indexed="56"/>
      <name val="Arial"/>
      <family val="2"/>
    </font>
    <font>
      <sz val="8"/>
      <color indexed="23"/>
      <name val="Arial"/>
      <family val="0"/>
    </font>
    <font>
      <b/>
      <sz val="9"/>
      <color indexed="18"/>
      <name val="Arial"/>
      <family val="2"/>
    </font>
    <font>
      <b/>
      <sz val="10"/>
      <color indexed="63"/>
      <name val="Arial"/>
      <family val="0"/>
    </font>
    <font>
      <sz val="9"/>
      <name val="Arial"/>
      <family val="0"/>
    </font>
    <font>
      <u val="single"/>
      <sz val="10"/>
      <color indexed="63"/>
      <name val="Arial"/>
      <family val="0"/>
    </font>
    <font>
      <u val="single"/>
      <sz val="10"/>
      <color indexed="10"/>
      <name val="Arial"/>
      <family val="0"/>
    </font>
    <font>
      <b/>
      <sz val="8"/>
      <color indexed="55"/>
      <name val="Arial"/>
      <family val="2"/>
    </font>
    <font>
      <i/>
      <sz val="10"/>
      <color indexed="55"/>
      <name val="Arial"/>
      <family val="2"/>
    </font>
    <font>
      <sz val="9"/>
      <color indexed="56"/>
      <name val="Arial"/>
      <family val="2"/>
    </font>
    <font>
      <sz val="9"/>
      <color indexed="23"/>
      <name val="Arial"/>
      <family val="0"/>
    </font>
    <font>
      <sz val="8"/>
      <name val="Tahoma"/>
      <family val="2"/>
    </font>
    <font>
      <i/>
      <sz val="10"/>
      <color indexed="56"/>
      <name val="Arial"/>
      <family val="2"/>
    </font>
    <font>
      <sz val="10"/>
      <color indexed="56"/>
      <name val="Arial"/>
      <family val="2"/>
    </font>
    <font>
      <b/>
      <sz val="10"/>
      <color indexed="56"/>
      <name val="Arial"/>
      <family val="2"/>
    </font>
    <font>
      <sz val="10"/>
      <color indexed="12"/>
      <name val="Arial"/>
      <family val="2"/>
    </font>
    <font>
      <b/>
      <sz val="10"/>
      <name val="Webdings"/>
      <family val="1"/>
    </font>
  </fonts>
  <fills count="3">
    <fill>
      <patternFill/>
    </fill>
    <fill>
      <patternFill patternType="gray125"/>
    </fill>
    <fill>
      <patternFill patternType="solid">
        <fgColor indexed="9"/>
        <bgColor indexed="64"/>
      </patternFill>
    </fill>
  </fills>
  <borders count="136">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style="thin">
        <color indexed="9"/>
      </left>
      <right style="thin">
        <color indexed="9"/>
      </right>
      <top>
        <color indexed="63"/>
      </top>
      <bottom>
        <color indexed="63"/>
      </bottom>
    </border>
    <border>
      <left style="thin">
        <color indexed="9"/>
      </left>
      <right style="thin">
        <color indexed="9"/>
      </right>
      <top>
        <color indexed="63"/>
      </top>
      <bottom style="thin"/>
    </border>
    <border>
      <left style="thin">
        <color indexed="9"/>
      </left>
      <right style="thin">
        <color indexed="9"/>
      </right>
      <top style="thin"/>
      <bottom style="hair">
        <color indexed="22"/>
      </bottom>
    </border>
    <border>
      <left style="thin">
        <color indexed="9"/>
      </left>
      <right style="thin">
        <color indexed="9"/>
      </right>
      <top style="hair">
        <color indexed="22"/>
      </top>
      <bottom style="hair">
        <color indexed="22"/>
      </bottom>
    </border>
    <border>
      <left style="thin">
        <color indexed="9"/>
      </left>
      <right style="thin">
        <color indexed="9"/>
      </right>
      <top style="hair">
        <color indexed="22"/>
      </top>
      <bottom style="thin">
        <color indexed="22"/>
      </bottom>
    </border>
    <border>
      <left style="thin">
        <color indexed="9"/>
      </left>
      <right style="thin">
        <color indexed="9"/>
      </right>
      <top style="thin">
        <color indexed="22"/>
      </top>
      <bottom>
        <color indexed="63"/>
      </bottom>
    </border>
    <border>
      <left style="thin">
        <color indexed="9"/>
      </left>
      <right style="thin">
        <color indexed="9"/>
      </right>
      <top>
        <color indexed="63"/>
      </top>
      <bottom style="hair">
        <color indexed="22"/>
      </bottom>
    </border>
    <border>
      <left style="thin">
        <color indexed="9"/>
      </left>
      <right style="thin">
        <color indexed="9"/>
      </right>
      <top style="hair">
        <color indexed="22"/>
      </top>
      <bottom>
        <color indexed="63"/>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border>
    <border>
      <left style="thin">
        <color indexed="9"/>
      </left>
      <right style="thin">
        <color indexed="9"/>
      </right>
      <top style="hair"/>
      <bottom>
        <color indexed="63"/>
      </bottom>
    </border>
    <border>
      <left style="thin">
        <color indexed="9"/>
      </left>
      <right style="thin">
        <color indexed="9"/>
      </right>
      <top style="hair"/>
      <bottom style="thin">
        <color indexed="9"/>
      </bottom>
    </border>
    <border>
      <left style="thin">
        <color indexed="9"/>
      </left>
      <right style="thin">
        <color indexed="9"/>
      </right>
      <top style="thin"/>
      <bottom style="thin"/>
    </border>
    <border>
      <left style="thin">
        <color indexed="9"/>
      </left>
      <right style="thin">
        <color indexed="9"/>
      </right>
      <top style="thin">
        <color indexed="22"/>
      </top>
      <bottom style="thin">
        <color indexed="9"/>
      </bottom>
    </border>
    <border>
      <left style="thin">
        <color indexed="9"/>
      </left>
      <right style="thin">
        <color indexed="9"/>
      </right>
      <top style="thin"/>
      <bottom style="thin">
        <color indexed="9"/>
      </bottom>
    </border>
    <border>
      <left style="thin">
        <color indexed="9"/>
      </left>
      <right style="thin">
        <color indexed="9"/>
      </right>
      <top style="thin">
        <color indexed="9"/>
      </top>
      <bottom style="hair">
        <color indexed="22"/>
      </bottom>
    </border>
    <border>
      <left style="thin">
        <color indexed="9"/>
      </left>
      <right style="thin">
        <color indexed="9"/>
      </right>
      <top style="hair">
        <color indexed="22"/>
      </top>
      <bottom style="thin">
        <color indexed="9"/>
      </bottom>
    </border>
    <border>
      <left style="thin">
        <color indexed="9"/>
      </left>
      <right>
        <color indexed="63"/>
      </right>
      <top style="thin">
        <color indexed="9"/>
      </top>
      <bottom style="thin">
        <color indexed="9"/>
      </bottom>
    </border>
    <border>
      <left style="thin">
        <color indexed="9"/>
      </left>
      <right>
        <color indexed="63"/>
      </right>
      <top>
        <color indexed="63"/>
      </top>
      <bottom style="thin">
        <color indexed="9"/>
      </bottom>
    </border>
    <border>
      <left style="thin">
        <color indexed="9"/>
      </left>
      <right>
        <color indexed="63"/>
      </right>
      <top style="thin">
        <color indexed="9"/>
      </top>
      <bottom style="thin"/>
    </border>
    <border>
      <left style="thin">
        <color indexed="9"/>
      </left>
      <right>
        <color indexed="63"/>
      </right>
      <top style="thin"/>
      <bottom style="hair">
        <color indexed="22"/>
      </bottom>
    </border>
    <border>
      <left style="thin">
        <color indexed="9"/>
      </left>
      <right>
        <color indexed="63"/>
      </right>
      <top style="hair">
        <color indexed="22"/>
      </top>
      <bottom style="hair">
        <color indexed="22"/>
      </bottom>
    </border>
    <border>
      <left style="thin">
        <color indexed="9"/>
      </left>
      <right>
        <color indexed="63"/>
      </right>
      <top>
        <color indexed="63"/>
      </top>
      <bottom style="thin"/>
    </border>
    <border>
      <left style="thin">
        <color indexed="9"/>
      </left>
      <right>
        <color indexed="63"/>
      </right>
      <top style="hair">
        <color indexed="22"/>
      </top>
      <bottom style="thin">
        <color indexed="22"/>
      </bottom>
    </border>
    <border>
      <left style="thin">
        <color indexed="9"/>
      </left>
      <right>
        <color indexed="63"/>
      </right>
      <top style="thin">
        <color indexed="22"/>
      </top>
      <bottom>
        <color indexed="63"/>
      </bottom>
    </border>
    <border>
      <left style="thin">
        <color indexed="9"/>
      </left>
      <right>
        <color indexed="63"/>
      </right>
      <top style="hair"/>
      <bottom style="thin">
        <color indexed="9"/>
      </bottom>
    </border>
    <border>
      <left style="thin">
        <color indexed="9"/>
      </left>
      <right style="thin">
        <color indexed="9"/>
      </right>
      <top style="hair">
        <color indexed="22"/>
      </top>
      <bottom style="thin"/>
    </border>
    <border>
      <left style="thin">
        <color indexed="9"/>
      </left>
      <right style="thin">
        <color indexed="9"/>
      </right>
      <top style="thin">
        <color indexed="22"/>
      </top>
      <bottom style="thin">
        <color indexed="22"/>
      </bottom>
    </border>
    <border>
      <left style="thin">
        <color indexed="9"/>
      </left>
      <right style="thin">
        <color indexed="9"/>
      </right>
      <top>
        <color indexed="63"/>
      </top>
      <bottom style="thin">
        <color indexed="22"/>
      </bottom>
    </border>
    <border>
      <left style="thin">
        <color indexed="9"/>
      </left>
      <right>
        <color indexed="63"/>
      </right>
      <top>
        <color indexed="63"/>
      </top>
      <bottom style="hair">
        <color indexed="22"/>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color indexed="63"/>
      </right>
      <top style="thin">
        <color indexed="9"/>
      </top>
      <bottom style="thin">
        <color indexed="9"/>
      </bottom>
    </border>
    <border>
      <left style="thin"/>
      <right style="thin">
        <color indexed="9"/>
      </right>
      <top style="thin">
        <color indexed="9"/>
      </top>
      <bottom style="thin"/>
    </border>
    <border>
      <left>
        <color indexed="63"/>
      </left>
      <right style="thin">
        <color indexed="9"/>
      </right>
      <top>
        <color indexed="63"/>
      </top>
      <bottom style="medium">
        <color indexed="9"/>
      </bottom>
    </border>
    <border>
      <left style="thin">
        <color indexed="9"/>
      </left>
      <right style="thin">
        <color indexed="9"/>
      </right>
      <top style="thin"/>
      <bottom style="thin">
        <color indexed="22"/>
      </bottom>
    </border>
    <border>
      <left style="thin"/>
      <right style="thin">
        <color indexed="9"/>
      </right>
      <top style="thin"/>
      <bottom style="thin">
        <color indexed="22"/>
      </bottom>
    </border>
    <border>
      <left style="thin"/>
      <right style="thin">
        <color indexed="9"/>
      </right>
      <top style="thin">
        <color indexed="22"/>
      </top>
      <bottom style="thin">
        <color indexed="22"/>
      </bottom>
    </border>
    <border>
      <left>
        <color indexed="63"/>
      </left>
      <right style="thin">
        <color indexed="9"/>
      </right>
      <top>
        <color indexed="63"/>
      </top>
      <bottom style="thin">
        <color indexed="9"/>
      </bottom>
    </border>
    <border>
      <left>
        <color indexed="63"/>
      </left>
      <right style="thin">
        <color indexed="9"/>
      </right>
      <top style="thin">
        <color indexed="9"/>
      </top>
      <bottom>
        <color indexed="63"/>
      </bottom>
    </border>
    <border>
      <left style="thin">
        <color indexed="22"/>
      </left>
      <right>
        <color indexed="63"/>
      </right>
      <top style="thin">
        <color indexed="9"/>
      </top>
      <bottom style="thin"/>
    </border>
    <border>
      <left style="thin"/>
      <right style="thin">
        <color indexed="9"/>
      </right>
      <top style="thin"/>
      <bottom style="medium">
        <color indexed="9"/>
      </bottom>
    </border>
    <border>
      <left>
        <color indexed="63"/>
      </left>
      <right style="thin">
        <color indexed="9"/>
      </right>
      <top style="hair">
        <color indexed="22"/>
      </top>
      <bottom style="hair">
        <color indexed="22"/>
      </bottom>
    </border>
    <border>
      <left>
        <color indexed="63"/>
      </left>
      <right style="thin">
        <color indexed="9"/>
      </right>
      <top style="hair">
        <color indexed="22"/>
      </top>
      <bottom>
        <color indexed="63"/>
      </bottom>
    </border>
    <border>
      <left style="thin">
        <color indexed="9"/>
      </left>
      <right>
        <color indexed="63"/>
      </right>
      <top style="thin"/>
      <bottom style="thin"/>
    </border>
    <border>
      <left style="thin">
        <color indexed="9"/>
      </left>
      <right style="thin">
        <color indexed="9"/>
      </right>
      <top style="thin">
        <color indexed="22"/>
      </top>
      <bottom style="hair">
        <color indexed="22"/>
      </bottom>
    </border>
    <border>
      <left style="thin">
        <color indexed="9"/>
      </left>
      <right>
        <color indexed="63"/>
      </right>
      <top style="thin">
        <color indexed="22"/>
      </top>
      <bottom style="hair">
        <color indexed="22"/>
      </bottom>
    </border>
    <border>
      <left style="thin">
        <color indexed="9"/>
      </left>
      <right style="hair">
        <color indexed="9"/>
      </right>
      <top style="thin">
        <color indexed="22"/>
      </top>
      <bottom style="hair">
        <color indexed="22"/>
      </bottom>
    </border>
    <border>
      <left>
        <color indexed="63"/>
      </left>
      <right style="thin">
        <color indexed="9"/>
      </right>
      <top style="thin">
        <color indexed="22"/>
      </top>
      <bottom style="hair">
        <color indexed="22"/>
      </bottom>
    </border>
    <border>
      <left style="thin">
        <color indexed="9"/>
      </left>
      <right style="hair">
        <color indexed="9"/>
      </right>
      <top style="hair">
        <color indexed="22"/>
      </top>
      <bottom style="hair">
        <color indexed="22"/>
      </bottom>
    </border>
    <border>
      <left>
        <color indexed="63"/>
      </left>
      <right style="thin">
        <color indexed="9"/>
      </right>
      <top style="thin">
        <color indexed="9"/>
      </top>
      <bottom style="thin"/>
    </border>
    <border>
      <left>
        <color indexed="63"/>
      </left>
      <right>
        <color indexed="63"/>
      </right>
      <top>
        <color indexed="63"/>
      </top>
      <bottom style="thin"/>
    </border>
    <border>
      <left style="thin">
        <color indexed="10"/>
      </left>
      <right style="thin">
        <color indexed="9"/>
      </right>
      <top style="thin">
        <color indexed="10"/>
      </top>
      <bottom style="thin">
        <color indexed="9"/>
      </bottom>
    </border>
    <border>
      <left style="thin">
        <color indexed="9"/>
      </left>
      <right style="thin">
        <color indexed="9"/>
      </right>
      <top style="thin">
        <color indexed="10"/>
      </top>
      <bottom style="thin">
        <color indexed="9"/>
      </bottom>
    </border>
    <border>
      <left style="thin">
        <color indexed="9"/>
      </left>
      <right style="thin">
        <color indexed="10"/>
      </right>
      <top style="thin">
        <color indexed="10"/>
      </top>
      <bottom style="thin">
        <color indexed="9"/>
      </bottom>
    </border>
    <border>
      <left style="thin">
        <color indexed="10"/>
      </left>
      <right style="thin">
        <color indexed="9"/>
      </right>
      <top style="thin">
        <color indexed="9"/>
      </top>
      <bottom style="thin">
        <color indexed="9"/>
      </bottom>
    </border>
    <border>
      <left style="thin">
        <color indexed="9"/>
      </left>
      <right style="thin">
        <color indexed="10"/>
      </right>
      <top style="thin">
        <color indexed="9"/>
      </top>
      <bottom style="thin">
        <color indexed="9"/>
      </bottom>
    </border>
    <border>
      <left style="thin">
        <color indexed="9"/>
      </left>
      <right>
        <color indexed="63"/>
      </right>
      <top style="hair">
        <color indexed="22"/>
      </top>
      <bottom style="thin">
        <color indexed="9"/>
      </bottom>
    </border>
    <border>
      <left style="thin">
        <color indexed="9"/>
      </left>
      <right style="thin">
        <color indexed="9"/>
      </right>
      <top style="thin">
        <color indexed="22"/>
      </top>
      <bottom style="thin"/>
    </border>
    <border>
      <left style="thin">
        <color indexed="9"/>
      </left>
      <right style="thin">
        <color indexed="9"/>
      </right>
      <top style="thin">
        <color indexed="9"/>
      </top>
      <bottom style="thin">
        <color indexed="22"/>
      </bottom>
    </border>
    <border>
      <left style="thin">
        <color indexed="9"/>
      </left>
      <right>
        <color indexed="63"/>
      </right>
      <top style="thin">
        <color indexed="22"/>
      </top>
      <bottom style="thin"/>
    </border>
    <border>
      <left style="thin">
        <color indexed="9"/>
      </left>
      <right>
        <color indexed="63"/>
      </right>
      <top style="thin">
        <color indexed="22"/>
      </top>
      <bottom style="thin">
        <color indexed="22"/>
      </bottom>
    </border>
    <border>
      <left style="hair">
        <color indexed="9"/>
      </left>
      <right style="hair">
        <color indexed="9"/>
      </right>
      <top style="hair">
        <color indexed="9"/>
      </top>
      <bottom style="hair">
        <color indexed="9"/>
      </bottom>
    </border>
    <border>
      <left style="thin">
        <color indexed="9"/>
      </left>
      <right style="thin">
        <color indexed="9"/>
      </right>
      <top style="thin">
        <color indexed="9"/>
      </top>
      <bottom style="thin">
        <color indexed="55"/>
      </bottom>
    </border>
    <border>
      <left style="thin">
        <color indexed="9"/>
      </left>
      <right style="thin">
        <color indexed="9"/>
      </right>
      <top style="thin">
        <color indexed="55"/>
      </top>
      <bottom style="thin">
        <color indexed="55"/>
      </bottom>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color indexed="22"/>
      </left>
      <right>
        <color indexed="63"/>
      </right>
      <top style="thin"/>
      <bottom style="thin">
        <color indexed="9"/>
      </bottom>
    </border>
    <border>
      <left style="thin"/>
      <right style="thin">
        <color indexed="9"/>
      </right>
      <top style="thin"/>
      <bottom style="thin">
        <color indexed="9"/>
      </bottom>
    </border>
    <border>
      <left style="thin">
        <color indexed="10"/>
      </left>
      <right style="thin">
        <color indexed="9"/>
      </right>
      <top style="thin">
        <color indexed="9"/>
      </top>
      <bottom>
        <color indexed="63"/>
      </bottom>
    </border>
    <border>
      <left style="thin">
        <color indexed="9"/>
      </left>
      <right style="thin">
        <color indexed="9"/>
      </right>
      <top style="thin">
        <color indexed="9"/>
      </top>
      <bottom style="thin">
        <color indexed="10"/>
      </bottom>
    </border>
    <border>
      <left style="thin">
        <color indexed="10"/>
      </left>
      <right style="thin">
        <color indexed="9"/>
      </right>
      <top>
        <color indexed="63"/>
      </top>
      <bottom>
        <color indexed="63"/>
      </bottom>
    </border>
    <border>
      <left style="thin">
        <color indexed="9"/>
      </left>
      <right style="thin">
        <color indexed="10"/>
      </right>
      <top style="thin">
        <color indexed="9"/>
      </top>
      <bottom>
        <color indexed="63"/>
      </bottom>
    </border>
    <border>
      <left style="thin">
        <color indexed="22"/>
      </left>
      <right style="thin">
        <color indexed="9"/>
      </right>
      <top style="thin"/>
      <bottom style="thin">
        <color indexed="9"/>
      </bottom>
    </border>
    <border>
      <left style="thin">
        <color indexed="9"/>
      </left>
      <right>
        <color indexed="63"/>
      </right>
      <top style="thin"/>
      <bottom style="thin">
        <color indexed="9"/>
      </bottom>
    </border>
    <border>
      <left style="thin">
        <color indexed="22"/>
      </left>
      <right>
        <color indexed="63"/>
      </right>
      <top style="thin">
        <color indexed="22"/>
      </top>
      <bottom style="thin">
        <color indexed="63"/>
      </bottom>
    </border>
    <border>
      <left style="thin">
        <color indexed="22"/>
      </left>
      <right style="thin">
        <color indexed="9"/>
      </right>
      <top style="thin">
        <color indexed="22"/>
      </top>
      <bottom style="thin">
        <color indexed="63"/>
      </bottom>
    </border>
    <border>
      <left style="thin">
        <color indexed="9"/>
      </left>
      <right style="thin">
        <color indexed="9"/>
      </right>
      <top style="thin">
        <color indexed="22"/>
      </top>
      <bottom style="thin">
        <color indexed="63"/>
      </bottom>
    </border>
    <border>
      <left style="thin">
        <color indexed="22"/>
      </left>
      <right>
        <color indexed="63"/>
      </right>
      <top style="thin">
        <color indexed="63"/>
      </top>
      <bottom style="thin">
        <color indexed="9"/>
      </bottom>
    </border>
    <border>
      <left style="thin">
        <color indexed="22"/>
      </left>
      <right style="thin">
        <color indexed="9"/>
      </right>
      <top style="thin">
        <color indexed="63"/>
      </top>
      <bottom style="thin">
        <color indexed="9"/>
      </bottom>
    </border>
    <border>
      <left style="thin">
        <color indexed="9"/>
      </left>
      <right style="thin">
        <color indexed="9"/>
      </right>
      <top style="thin">
        <color indexed="63"/>
      </top>
      <bottom style="thin">
        <color indexed="9"/>
      </bottom>
    </border>
    <border>
      <left style="thin">
        <color indexed="22"/>
      </left>
      <right style="thin">
        <color indexed="9"/>
      </right>
      <top style="thin">
        <color indexed="22"/>
      </top>
      <bottom style="thin"/>
    </border>
    <border>
      <left>
        <color indexed="63"/>
      </left>
      <right style="thin">
        <color indexed="9"/>
      </right>
      <top style="thin">
        <color indexed="22"/>
      </top>
      <bottom style="thin"/>
    </border>
    <border>
      <left style="thin">
        <color indexed="9"/>
      </left>
      <right>
        <color indexed="63"/>
      </right>
      <top>
        <color indexed="63"/>
      </top>
      <bottom style="thin">
        <color indexed="22"/>
      </bottom>
    </border>
    <border>
      <left>
        <color indexed="63"/>
      </left>
      <right style="hair">
        <color indexed="9"/>
      </right>
      <top style="thin">
        <color indexed="9"/>
      </top>
      <bottom style="thin"/>
    </border>
    <border>
      <left>
        <color indexed="63"/>
      </left>
      <right style="hair">
        <color indexed="9"/>
      </right>
      <top style="hair">
        <color indexed="9"/>
      </top>
      <bottom style="hair">
        <color indexed="9"/>
      </bottom>
    </border>
    <border>
      <left style="thin">
        <color indexed="9"/>
      </left>
      <right style="thin">
        <color indexed="9"/>
      </right>
      <top style="thin">
        <color indexed="9"/>
      </top>
      <bottom style="thin">
        <color indexed="23"/>
      </bottom>
    </border>
    <border>
      <left style="thin">
        <color indexed="9"/>
      </left>
      <right>
        <color indexed="63"/>
      </right>
      <top style="thin">
        <color indexed="9"/>
      </top>
      <bottom style="hair">
        <color indexed="22"/>
      </bottom>
    </border>
    <border>
      <left style="thin">
        <color indexed="9"/>
      </left>
      <right>
        <color indexed="63"/>
      </right>
      <top style="hair">
        <color indexed="22"/>
      </top>
      <bottom>
        <color indexed="63"/>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color indexed="63"/>
      </left>
      <right>
        <color indexed="63"/>
      </right>
      <top style="thin"/>
      <bottom style="thin">
        <color indexed="9"/>
      </bottom>
    </border>
    <border>
      <left style="thin">
        <color indexed="9"/>
      </left>
      <right>
        <color indexed="63"/>
      </right>
      <top style="thin">
        <color indexed="22"/>
      </top>
      <bottom style="thin">
        <color indexed="9"/>
      </bottom>
    </border>
    <border>
      <left style="thin">
        <color indexed="9"/>
      </left>
      <right>
        <color indexed="63"/>
      </right>
      <top style="thin"/>
      <bottom style="thin">
        <color indexed="22"/>
      </bottom>
    </border>
    <border>
      <left style="thin">
        <color indexed="9"/>
      </left>
      <right style="thin">
        <color indexed="9"/>
      </right>
      <top style="hair"/>
      <bottom style="hair"/>
    </border>
    <border>
      <left style="thin">
        <color indexed="9"/>
      </left>
      <right>
        <color indexed="63"/>
      </right>
      <top style="hair"/>
      <bottom style="hair"/>
    </border>
    <border>
      <left>
        <color indexed="63"/>
      </left>
      <right>
        <color indexed="63"/>
      </right>
      <top style="thin"/>
      <bottom style="hair">
        <color indexed="22"/>
      </bottom>
    </border>
    <border>
      <left>
        <color indexed="63"/>
      </left>
      <right style="thin">
        <color indexed="22"/>
      </right>
      <top style="thin"/>
      <bottom style="hair">
        <color indexed="22"/>
      </bottom>
    </border>
    <border>
      <left>
        <color indexed="63"/>
      </left>
      <right style="thin">
        <color indexed="9"/>
      </right>
      <top style="thin">
        <color indexed="9"/>
      </top>
      <bottom style="hair">
        <color indexed="22"/>
      </bottom>
    </border>
    <border>
      <left style="thin">
        <color indexed="9"/>
      </left>
      <right>
        <color indexed="63"/>
      </right>
      <top style="thin">
        <color indexed="9"/>
      </top>
      <bottom style="thin">
        <color indexed="22"/>
      </bottom>
    </border>
    <border>
      <left>
        <color indexed="63"/>
      </left>
      <right>
        <color indexed="63"/>
      </right>
      <top style="thin">
        <color indexed="9"/>
      </top>
      <bottom style="thin">
        <color indexed="22"/>
      </bottom>
    </border>
    <border>
      <left>
        <color indexed="63"/>
      </left>
      <right style="thin">
        <color indexed="9"/>
      </right>
      <top style="thin">
        <color indexed="9"/>
      </top>
      <bottom style="thin">
        <color indexed="22"/>
      </bottom>
    </border>
    <border>
      <left>
        <color indexed="63"/>
      </left>
      <right>
        <color indexed="63"/>
      </right>
      <top style="thin">
        <color indexed="22"/>
      </top>
      <bottom style="thin">
        <color indexed="22"/>
      </bottom>
    </border>
    <border>
      <left>
        <color indexed="63"/>
      </left>
      <right style="thin">
        <color indexed="9"/>
      </right>
      <top style="thin">
        <color indexed="22"/>
      </top>
      <bottom style="thin">
        <color indexed="22"/>
      </bottom>
    </border>
    <border>
      <left>
        <color indexed="63"/>
      </left>
      <right style="thin">
        <color indexed="9"/>
      </right>
      <top style="thin">
        <color indexed="22"/>
      </top>
      <bottom style="thin">
        <color indexed="9"/>
      </bottom>
    </border>
    <border>
      <left>
        <color indexed="63"/>
      </left>
      <right style="thin">
        <color indexed="9"/>
      </right>
      <top style="thin"/>
      <bottom style="hair">
        <color indexed="22"/>
      </bottom>
    </border>
    <border>
      <left style="thin">
        <color indexed="9"/>
      </left>
      <right style="thin">
        <color indexed="9"/>
      </right>
      <top>
        <color indexed="63"/>
      </top>
      <bottom style="hair">
        <color indexed="9"/>
      </bottom>
    </border>
    <border>
      <left style="thin"/>
      <right>
        <color indexed="63"/>
      </right>
      <top>
        <color indexed="63"/>
      </top>
      <bottom style="thin">
        <color indexed="9"/>
      </bottom>
    </border>
    <border>
      <left>
        <color indexed="63"/>
      </left>
      <right>
        <color indexed="63"/>
      </right>
      <top style="thin">
        <color indexed="22"/>
      </top>
      <bottom style="thin"/>
    </border>
    <border>
      <left style="thin"/>
      <right>
        <color indexed="63"/>
      </right>
      <top style="thin">
        <color indexed="9"/>
      </top>
      <bottom style="thin"/>
    </border>
    <border>
      <left style="thin">
        <color indexed="9"/>
      </left>
      <right>
        <color indexed="63"/>
      </right>
      <top style="hair">
        <color indexed="22"/>
      </top>
      <bottom style="thin">
        <color indexed="63"/>
      </bottom>
    </border>
    <border>
      <left>
        <color indexed="63"/>
      </left>
      <right>
        <color indexed="63"/>
      </right>
      <top style="hair">
        <color indexed="22"/>
      </top>
      <bottom style="thin">
        <color indexed="63"/>
      </bottom>
    </border>
    <border>
      <left>
        <color indexed="63"/>
      </left>
      <right style="thin">
        <color indexed="22"/>
      </right>
      <top style="hair">
        <color indexed="22"/>
      </top>
      <bottom style="thin">
        <color indexed="63"/>
      </bottom>
    </border>
    <border>
      <left style="thin">
        <color indexed="9"/>
      </left>
      <right>
        <color indexed="63"/>
      </right>
      <top style="thin">
        <color indexed="63"/>
      </top>
      <bottom style="thin">
        <color indexed="9"/>
      </bottom>
    </border>
    <border>
      <left>
        <color indexed="63"/>
      </left>
      <right>
        <color indexed="63"/>
      </right>
      <top style="thin">
        <color indexed="63"/>
      </top>
      <bottom style="thin">
        <color indexed="9"/>
      </bottom>
    </border>
    <border>
      <left style="thin"/>
      <right>
        <color indexed="63"/>
      </right>
      <top style="thin">
        <color indexed="22"/>
      </top>
      <bottom style="thin">
        <color indexed="22"/>
      </bottom>
    </border>
    <border>
      <left style="thin"/>
      <right>
        <color indexed="63"/>
      </right>
      <top style="thin">
        <color indexed="22"/>
      </top>
      <bottom>
        <color indexed="63"/>
      </bottom>
    </border>
    <border>
      <left>
        <color indexed="63"/>
      </left>
      <right style="thin">
        <color indexed="9"/>
      </right>
      <top style="thin">
        <color indexed="22"/>
      </top>
      <bottom>
        <color indexed="63"/>
      </bottom>
    </border>
    <border>
      <left>
        <color indexed="63"/>
      </left>
      <right style="thin">
        <color indexed="9"/>
      </right>
      <top style="thin"/>
      <bottom style="thin">
        <color indexed="22"/>
      </bottom>
    </border>
    <border>
      <left>
        <color indexed="63"/>
      </left>
      <right>
        <color indexed="63"/>
      </right>
      <top style="hair">
        <color indexed="22"/>
      </top>
      <bottom style="hair">
        <color indexed="22"/>
      </bottom>
    </border>
    <border>
      <left>
        <color indexed="63"/>
      </left>
      <right style="thin">
        <color indexed="22"/>
      </right>
      <top style="hair">
        <color indexed="22"/>
      </top>
      <bottom style="hair">
        <color indexed="22"/>
      </bottom>
    </border>
    <border>
      <left>
        <color indexed="63"/>
      </left>
      <right>
        <color indexed="63"/>
      </right>
      <top style="thin">
        <color indexed="9"/>
      </top>
      <bottom style="thin"/>
    </border>
    <border>
      <left>
        <color indexed="63"/>
      </left>
      <right style="thin">
        <color indexed="22"/>
      </right>
      <top style="thin">
        <color indexed="9"/>
      </top>
      <bottom style="thin"/>
    </border>
    <border>
      <left>
        <color indexed="63"/>
      </left>
      <right>
        <color indexed="63"/>
      </right>
      <top style="thin"/>
      <bottom style="thin">
        <color indexed="22"/>
      </bottom>
    </border>
    <border>
      <left>
        <color indexed="63"/>
      </left>
      <right>
        <color indexed="63"/>
      </right>
      <top style="hair">
        <color indexed="22"/>
      </top>
      <bottom>
        <color indexed="63"/>
      </bottom>
    </border>
    <border>
      <left>
        <color indexed="63"/>
      </left>
      <right style="thin">
        <color indexed="22"/>
      </right>
      <top style="hair">
        <color indexed="22"/>
      </top>
      <bottom>
        <color indexed="63"/>
      </bottom>
    </border>
    <border>
      <left>
        <color indexed="63"/>
      </left>
      <right>
        <color indexed="63"/>
      </right>
      <top style="thin">
        <color indexed="9"/>
      </top>
      <bottom style="hair">
        <color indexed="22"/>
      </bottom>
    </border>
    <border>
      <left>
        <color indexed="63"/>
      </left>
      <right style="thin">
        <color indexed="9"/>
      </right>
      <top>
        <color indexed="63"/>
      </top>
      <bottom style="thin">
        <color indexed="22"/>
      </bottom>
    </border>
    <border>
      <left>
        <color indexed="63"/>
      </left>
      <right>
        <color indexed="63"/>
      </right>
      <top>
        <color indexed="63"/>
      </top>
      <bottom style="thin">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94">
    <xf numFmtId="0" fontId="0" fillId="0" borderId="0" xfId="0" applyAlignment="1">
      <alignment/>
    </xf>
    <xf numFmtId="0" fontId="0" fillId="0" borderId="1" xfId="0" applyBorder="1" applyAlignment="1">
      <alignment/>
    </xf>
    <xf numFmtId="0" fontId="4" fillId="0" borderId="1" xfId="0" applyFont="1" applyBorder="1" applyAlignment="1">
      <alignment horizontal="right"/>
    </xf>
    <xf numFmtId="0" fontId="0" fillId="2" borderId="1" xfId="0" applyFill="1" applyBorder="1" applyAlignment="1">
      <alignment/>
    </xf>
    <xf numFmtId="0" fontId="4" fillId="2" borderId="1" xfId="0" applyFont="1" applyFill="1" applyBorder="1" applyAlignment="1">
      <alignment horizontal="right"/>
    </xf>
    <xf numFmtId="0" fontId="0" fillId="0" borderId="2" xfId="0" applyBorder="1" applyAlignment="1">
      <alignment/>
    </xf>
    <xf numFmtId="0" fontId="4" fillId="0" borderId="1" xfId="0" applyFont="1" applyBorder="1" applyAlignment="1">
      <alignment horizontal="right" vertical="top"/>
    </xf>
    <xf numFmtId="0" fontId="6" fillId="0" borderId="1" xfId="0" applyFont="1" applyBorder="1" applyAlignment="1">
      <alignment horizontal="right"/>
    </xf>
    <xf numFmtId="0" fontId="0" fillId="0" borderId="1" xfId="0" applyFont="1" applyBorder="1" applyAlignment="1">
      <alignment horizontal="center"/>
    </xf>
    <xf numFmtId="0" fontId="0" fillId="0" borderId="3" xfId="0" applyBorder="1" applyAlignment="1">
      <alignment/>
    </xf>
    <xf numFmtId="0" fontId="5" fillId="0" borderId="1" xfId="0" applyFont="1" applyBorder="1" applyAlignment="1">
      <alignment/>
    </xf>
    <xf numFmtId="0" fontId="0" fillId="0" borderId="1" xfId="0" applyBorder="1" applyAlignment="1">
      <alignment horizontal="center"/>
    </xf>
    <xf numFmtId="0" fontId="5" fillId="0" borderId="4" xfId="0" applyFont="1" applyBorder="1" applyAlignment="1" applyProtection="1">
      <alignment wrapText="1"/>
      <protection/>
    </xf>
    <xf numFmtId="0" fontId="0" fillId="0" borderId="5" xfId="0" applyBorder="1" applyAlignment="1" applyProtection="1">
      <alignment/>
      <protection/>
    </xf>
    <xf numFmtId="0" fontId="0" fillId="0" borderId="1" xfId="0" applyBorder="1" applyAlignment="1" applyProtection="1">
      <alignment/>
      <protection/>
    </xf>
    <xf numFmtId="0" fontId="8" fillId="0" borderId="1" xfId="0" applyFont="1" applyBorder="1" applyAlignment="1">
      <alignment/>
    </xf>
    <xf numFmtId="0" fontId="2" fillId="2" borderId="1" xfId="20" applyFill="1" applyBorder="1" applyAlignment="1">
      <alignment/>
    </xf>
    <xf numFmtId="0" fontId="0" fillId="0" borderId="6" xfId="0" applyBorder="1" applyAlignment="1">
      <alignment/>
    </xf>
    <xf numFmtId="0" fontId="7" fillId="0" borderId="6" xfId="0" applyFont="1" applyBorder="1" applyAlignment="1">
      <alignment/>
    </xf>
    <xf numFmtId="17" fontId="10" fillId="0" borderId="7" xfId="0" applyNumberFormat="1" applyFont="1" applyBorder="1" applyAlignment="1">
      <alignment/>
    </xf>
    <xf numFmtId="0" fontId="0" fillId="0" borderId="8" xfId="0" applyBorder="1" applyAlignment="1">
      <alignment/>
    </xf>
    <xf numFmtId="0" fontId="0" fillId="0" borderId="9" xfId="0" applyBorder="1" applyAlignment="1">
      <alignment/>
    </xf>
    <xf numFmtId="194" fontId="0" fillId="0" borderId="8" xfId="21" applyNumberFormat="1" applyBorder="1" applyAlignment="1">
      <alignment/>
    </xf>
    <xf numFmtId="194" fontId="0" fillId="0" borderId="9" xfId="21" applyNumberFormat="1" applyBorder="1" applyAlignment="1">
      <alignment/>
    </xf>
    <xf numFmtId="0" fontId="0" fillId="0" borderId="10" xfId="0" applyBorder="1" applyAlignment="1">
      <alignment/>
    </xf>
    <xf numFmtId="0" fontId="11" fillId="0" borderId="11" xfId="0" applyFont="1" applyBorder="1" applyAlignment="1">
      <alignment horizontal="right" vertical="top"/>
    </xf>
    <xf numFmtId="0" fontId="11" fillId="0" borderId="11" xfId="0" applyFont="1" applyBorder="1" applyAlignment="1">
      <alignment/>
    </xf>
    <xf numFmtId="0" fontId="0" fillId="0" borderId="12" xfId="0" applyBorder="1" applyAlignment="1">
      <alignment/>
    </xf>
    <xf numFmtId="0" fontId="0" fillId="0" borderId="13" xfId="0" applyBorder="1" applyAlignment="1">
      <alignment/>
    </xf>
    <xf numFmtId="194" fontId="0" fillId="0" borderId="10" xfId="21" applyNumberFormat="1" applyBorder="1" applyAlignment="1">
      <alignment/>
    </xf>
    <xf numFmtId="194" fontId="11" fillId="0" borderId="11" xfId="21" applyNumberFormat="1" applyFont="1" applyBorder="1" applyAlignment="1">
      <alignment vertical="top"/>
    </xf>
    <xf numFmtId="0" fontId="0" fillId="0" borderId="1" xfId="0" applyFont="1" applyBorder="1" applyAlignment="1">
      <alignment wrapText="1"/>
    </xf>
    <xf numFmtId="0" fontId="0" fillId="0" borderId="14" xfId="0" applyBorder="1" applyAlignment="1">
      <alignment/>
    </xf>
    <xf numFmtId="17" fontId="10" fillId="0" borderId="3" xfId="0" applyNumberFormat="1" applyFont="1" applyBorder="1" applyAlignment="1">
      <alignment/>
    </xf>
    <xf numFmtId="17" fontId="10" fillId="0" borderId="15" xfId="0" applyNumberFormat="1" applyFont="1" applyBorder="1" applyAlignment="1">
      <alignment/>
    </xf>
    <xf numFmtId="0" fontId="10" fillId="0" borderId="15" xfId="0" applyFont="1" applyBorder="1" applyAlignment="1">
      <alignment/>
    </xf>
    <xf numFmtId="0" fontId="1" fillId="0" borderId="16" xfId="0" applyFont="1" applyBorder="1" applyAlignment="1">
      <alignment horizontal="right"/>
    </xf>
    <xf numFmtId="3" fontId="1" fillId="0" borderId="16" xfId="0" applyNumberFormat="1" applyFont="1" applyFill="1" applyBorder="1" applyAlignment="1">
      <alignment/>
    </xf>
    <xf numFmtId="0" fontId="0" fillId="0" borderId="17" xfId="0" applyBorder="1" applyAlignment="1">
      <alignment/>
    </xf>
    <xf numFmtId="17" fontId="10" fillId="0" borderId="18" xfId="0" applyNumberFormat="1" applyFont="1" applyBorder="1" applyAlignment="1">
      <alignment/>
    </xf>
    <xf numFmtId="0" fontId="11" fillId="0" borderId="19" xfId="0" applyFont="1" applyBorder="1" applyAlignment="1">
      <alignment horizontal="right" vertical="top"/>
    </xf>
    <xf numFmtId="0" fontId="11" fillId="0" borderId="19" xfId="0" applyFont="1" applyBorder="1" applyAlignment="1">
      <alignment/>
    </xf>
    <xf numFmtId="3" fontId="11" fillId="0" borderId="19" xfId="0" applyNumberFormat="1" applyFont="1" applyBorder="1" applyAlignment="1">
      <alignment vertical="top"/>
    </xf>
    <xf numFmtId="0" fontId="1" fillId="0" borderId="14" xfId="0" applyFont="1" applyBorder="1" applyAlignment="1">
      <alignment horizontal="right"/>
    </xf>
    <xf numFmtId="3" fontId="1" fillId="0" borderId="17" xfId="0" applyNumberFormat="1" applyFont="1" applyFill="1" applyBorder="1" applyAlignment="1">
      <alignment/>
    </xf>
    <xf numFmtId="3" fontId="1" fillId="0" borderId="1" xfId="0" applyNumberFormat="1" applyFont="1" applyFill="1" applyBorder="1" applyAlignment="1">
      <alignment/>
    </xf>
    <xf numFmtId="0" fontId="1" fillId="0" borderId="20" xfId="0" applyFont="1" applyBorder="1" applyAlignment="1">
      <alignment horizontal="right"/>
    </xf>
    <xf numFmtId="194" fontId="0" fillId="0" borderId="1" xfId="21" applyNumberFormat="1" applyBorder="1" applyAlignment="1">
      <alignment/>
    </xf>
    <xf numFmtId="3" fontId="11" fillId="0" borderId="1" xfId="0" applyNumberFormat="1" applyFont="1" applyBorder="1" applyAlignment="1">
      <alignment vertical="top"/>
    </xf>
    <xf numFmtId="3" fontId="0" fillId="0" borderId="1" xfId="0" applyNumberFormat="1" applyBorder="1" applyAlignment="1">
      <alignment/>
    </xf>
    <xf numFmtId="0" fontId="10" fillId="0" borderId="7" xfId="0" applyFont="1" applyBorder="1" applyAlignment="1">
      <alignment/>
    </xf>
    <xf numFmtId="0" fontId="7" fillId="0" borderId="7" xfId="0" applyFont="1" applyBorder="1" applyAlignment="1">
      <alignment/>
    </xf>
    <xf numFmtId="17" fontId="10" fillId="0" borderId="14" xfId="0" applyNumberFormat="1" applyFont="1" applyBorder="1" applyAlignment="1">
      <alignment/>
    </xf>
    <xf numFmtId="0" fontId="0" fillId="0" borderId="15" xfId="0" applyBorder="1" applyAlignment="1">
      <alignment/>
    </xf>
    <xf numFmtId="0" fontId="17" fillId="0" borderId="1" xfId="0" applyNumberFormat="1" applyFont="1" applyBorder="1" applyAlignment="1">
      <alignment/>
    </xf>
    <xf numFmtId="0" fontId="0" fillId="0" borderId="0" xfId="0" applyBorder="1" applyAlignment="1">
      <alignment/>
    </xf>
    <xf numFmtId="0" fontId="0" fillId="0" borderId="3" xfId="0" applyFont="1" applyBorder="1" applyAlignment="1">
      <alignment wrapText="1"/>
    </xf>
    <xf numFmtId="3" fontId="0" fillId="0" borderId="1" xfId="0" applyNumberFormat="1" applyFont="1" applyBorder="1" applyAlignment="1">
      <alignment horizontal="left"/>
    </xf>
    <xf numFmtId="3" fontId="0" fillId="0" borderId="1" xfId="0" applyNumberFormat="1" applyFont="1" applyBorder="1" applyAlignment="1">
      <alignment horizontal="center" wrapText="1"/>
    </xf>
    <xf numFmtId="0" fontId="0" fillId="0" borderId="21" xfId="0" applyBorder="1" applyAlignment="1">
      <alignment/>
    </xf>
    <xf numFmtId="0" fontId="17" fillId="0" borderId="15" xfId="0" applyFont="1" applyBorder="1" applyAlignment="1">
      <alignment/>
    </xf>
    <xf numFmtId="3" fontId="0" fillId="0" borderId="15" xfId="0" applyNumberFormat="1" applyBorder="1" applyAlignment="1">
      <alignment horizontal="right"/>
    </xf>
    <xf numFmtId="0" fontId="0" fillId="0" borderId="22" xfId="0" applyBorder="1" applyAlignment="1">
      <alignment/>
    </xf>
    <xf numFmtId="3" fontId="0" fillId="0" borderId="14" xfId="0" applyNumberFormat="1" applyBorder="1" applyAlignment="1">
      <alignment/>
    </xf>
    <xf numFmtId="0" fontId="0" fillId="0" borderId="20" xfId="0" applyBorder="1" applyAlignment="1">
      <alignment/>
    </xf>
    <xf numFmtId="0" fontId="17" fillId="0" borderId="15" xfId="0" applyFont="1" applyBorder="1" applyAlignment="1">
      <alignment horizontal="left"/>
    </xf>
    <xf numFmtId="3" fontId="0" fillId="0" borderId="3" xfId="0" applyNumberFormat="1" applyFont="1" applyBorder="1" applyAlignment="1">
      <alignment horizontal="left"/>
    </xf>
    <xf numFmtId="3" fontId="0" fillId="0" borderId="3" xfId="0" applyNumberFormat="1" applyFont="1" applyBorder="1" applyAlignment="1">
      <alignment horizontal="center" wrapText="1"/>
    </xf>
    <xf numFmtId="0" fontId="0" fillId="0" borderId="4" xfId="0" applyBorder="1" applyAlignment="1">
      <alignment/>
    </xf>
    <xf numFmtId="0" fontId="0" fillId="0" borderId="23" xfId="0" applyBorder="1" applyAlignment="1">
      <alignment/>
    </xf>
    <xf numFmtId="0" fontId="0" fillId="0" borderId="23" xfId="0" applyFont="1" applyBorder="1" applyAlignment="1">
      <alignment horizontal="center"/>
    </xf>
    <xf numFmtId="0" fontId="0" fillId="0" borderId="24" xfId="0" applyBorder="1" applyAlignment="1">
      <alignment/>
    </xf>
    <xf numFmtId="17" fontId="10" fillId="0" borderId="25" xfId="0" applyNumberFormat="1" applyFont="1" applyBorder="1" applyAlignment="1">
      <alignment/>
    </xf>
    <xf numFmtId="194" fontId="0" fillId="0" borderId="26" xfId="21" applyNumberFormat="1" applyBorder="1" applyAlignment="1">
      <alignment/>
    </xf>
    <xf numFmtId="194" fontId="0" fillId="0" borderId="27" xfId="21" applyNumberFormat="1" applyBorder="1" applyAlignment="1">
      <alignment/>
    </xf>
    <xf numFmtId="17" fontId="10" fillId="0" borderId="28" xfId="0" applyNumberFormat="1" applyFont="1" applyBorder="1" applyAlignment="1">
      <alignment/>
    </xf>
    <xf numFmtId="194" fontId="0" fillId="0" borderId="29" xfId="21" applyNumberFormat="1" applyBorder="1" applyAlignment="1">
      <alignment/>
    </xf>
    <xf numFmtId="194" fontId="11" fillId="0" borderId="30" xfId="21" applyNumberFormat="1" applyFont="1" applyBorder="1" applyAlignment="1">
      <alignment vertical="top"/>
    </xf>
    <xf numFmtId="3" fontId="1" fillId="0" borderId="31" xfId="0" applyNumberFormat="1" applyFont="1" applyFill="1" applyBorder="1" applyAlignment="1">
      <alignment/>
    </xf>
    <xf numFmtId="3" fontId="1" fillId="0" borderId="23" xfId="0" applyNumberFormat="1" applyFont="1" applyFill="1" applyBorder="1" applyAlignment="1">
      <alignment/>
    </xf>
    <xf numFmtId="0" fontId="17" fillId="0" borderId="23" xfId="0" applyNumberFormat="1" applyFont="1" applyBorder="1" applyAlignment="1">
      <alignment/>
    </xf>
    <xf numFmtId="3" fontId="0" fillId="0" borderId="23" xfId="0" applyNumberFormat="1" applyFont="1" applyBorder="1" applyAlignment="1">
      <alignment horizontal="center" wrapText="1"/>
    </xf>
    <xf numFmtId="3" fontId="0" fillId="0" borderId="25" xfId="0" applyNumberFormat="1" applyBorder="1" applyAlignment="1">
      <alignment horizontal="right"/>
    </xf>
    <xf numFmtId="3" fontId="0" fillId="0" borderId="24" xfId="0" applyNumberFormat="1" applyBorder="1" applyAlignment="1">
      <alignment/>
    </xf>
    <xf numFmtId="3" fontId="0" fillId="0" borderId="23" xfId="0" applyNumberFormat="1" applyBorder="1" applyAlignment="1">
      <alignment/>
    </xf>
    <xf numFmtId="3" fontId="0" fillId="0" borderId="4" xfId="0" applyNumberFormat="1" applyFont="1" applyBorder="1" applyAlignment="1">
      <alignment horizontal="center" wrapText="1"/>
    </xf>
    <xf numFmtId="3" fontId="11" fillId="0" borderId="23" xfId="0" applyNumberFormat="1" applyFont="1" applyBorder="1" applyAlignment="1">
      <alignment vertical="top"/>
    </xf>
    <xf numFmtId="3" fontId="11" fillId="0" borderId="14" xfId="0" applyNumberFormat="1" applyFont="1" applyBorder="1" applyAlignment="1">
      <alignment vertical="top"/>
    </xf>
    <xf numFmtId="0" fontId="11" fillId="0" borderId="14" xfId="0" applyFont="1" applyBorder="1" applyAlignment="1">
      <alignment horizontal="right" vertical="top"/>
    </xf>
    <xf numFmtId="0" fontId="11" fillId="0" borderId="14" xfId="0" applyFont="1" applyBorder="1" applyAlignment="1">
      <alignment/>
    </xf>
    <xf numFmtId="0" fontId="0" fillId="0" borderId="32" xfId="0" applyBorder="1" applyAlignment="1">
      <alignment/>
    </xf>
    <xf numFmtId="171" fontId="0" fillId="0" borderId="12" xfId="15" applyBorder="1" applyAlignment="1">
      <alignment/>
    </xf>
    <xf numFmtId="171" fontId="0" fillId="0" borderId="9" xfId="15" applyBorder="1" applyAlignment="1">
      <alignment/>
    </xf>
    <xf numFmtId="171" fontId="0" fillId="0" borderId="32" xfId="15" applyBorder="1" applyAlignment="1">
      <alignment/>
    </xf>
    <xf numFmtId="171" fontId="0" fillId="0" borderId="14" xfId="15" applyBorder="1" applyAlignment="1">
      <alignment/>
    </xf>
    <xf numFmtId="171" fontId="0" fillId="0" borderId="1" xfId="15" applyBorder="1" applyAlignment="1">
      <alignment/>
    </xf>
    <xf numFmtId="0" fontId="0" fillId="0" borderId="1" xfId="0" applyFont="1" applyBorder="1" applyAlignment="1">
      <alignment horizontal="left"/>
    </xf>
    <xf numFmtId="0" fontId="0" fillId="0" borderId="1" xfId="0" applyFont="1" applyBorder="1" applyAlignment="1">
      <alignment horizontal="center" wrapText="1"/>
    </xf>
    <xf numFmtId="0" fontId="5" fillId="0" borderId="1" xfId="0" applyFont="1" applyBorder="1" applyAlignment="1">
      <alignment/>
    </xf>
    <xf numFmtId="0" fontId="0" fillId="0" borderId="2" xfId="0" applyBorder="1" applyAlignment="1">
      <alignment/>
    </xf>
    <xf numFmtId="0" fontId="4" fillId="2" borderId="14" xfId="0" applyFont="1" applyFill="1" applyBorder="1" applyAlignment="1">
      <alignment horizontal="right"/>
    </xf>
    <xf numFmtId="0" fontId="2" fillId="2" borderId="4" xfId="20" applyFill="1" applyBorder="1" applyAlignment="1">
      <alignment/>
    </xf>
    <xf numFmtId="0" fontId="2" fillId="2" borderId="5" xfId="20" applyFill="1" applyBorder="1" applyAlignment="1">
      <alignment/>
    </xf>
    <xf numFmtId="0" fontId="18" fillId="0" borderId="1" xfId="0" applyFont="1" applyBorder="1" applyAlignment="1">
      <alignment/>
    </xf>
    <xf numFmtId="0" fontId="4" fillId="0" borderId="23" xfId="0" applyFont="1" applyBorder="1" applyAlignment="1">
      <alignment horizontal="right"/>
    </xf>
    <xf numFmtId="0" fontId="0" fillId="0" borderId="1" xfId="0" applyBorder="1" applyAlignment="1">
      <alignment horizontal="left"/>
    </xf>
    <xf numFmtId="0" fontId="1" fillId="0" borderId="1" xfId="0" applyFont="1" applyBorder="1" applyAlignment="1">
      <alignment/>
    </xf>
    <xf numFmtId="0" fontId="0" fillId="0" borderId="33" xfId="0" applyBorder="1" applyAlignment="1">
      <alignment/>
    </xf>
    <xf numFmtId="0" fontId="0" fillId="2" borderId="1" xfId="0" applyFill="1" applyBorder="1" applyAlignment="1">
      <alignment/>
    </xf>
    <xf numFmtId="0" fontId="0" fillId="0" borderId="34" xfId="0" applyBorder="1" applyAlignment="1">
      <alignment/>
    </xf>
    <xf numFmtId="0" fontId="4" fillId="0" borderId="24" xfId="0" applyFont="1" applyBorder="1" applyAlignment="1">
      <alignment horizontal="right"/>
    </xf>
    <xf numFmtId="0" fontId="4" fillId="0" borderId="3" xfId="0" applyFont="1" applyBorder="1" applyAlignment="1">
      <alignment horizontal="right"/>
    </xf>
    <xf numFmtId="0" fontId="4" fillId="0" borderId="14" xfId="0" applyFont="1" applyBorder="1" applyAlignment="1">
      <alignment horizontal="right"/>
    </xf>
    <xf numFmtId="202" fontId="0" fillId="0" borderId="1" xfId="17" applyNumberFormat="1" applyBorder="1" applyAlignment="1">
      <alignment/>
    </xf>
    <xf numFmtId="0" fontId="0" fillId="2" borderId="23" xfId="0" applyFill="1" applyBorder="1" applyAlignment="1">
      <alignment/>
    </xf>
    <xf numFmtId="0" fontId="18" fillId="0" borderId="1" xfId="0" applyFont="1" applyBorder="1" applyAlignment="1">
      <alignment vertical="top"/>
    </xf>
    <xf numFmtId="0" fontId="2" fillId="2" borderId="2" xfId="20" applyFill="1" applyBorder="1" applyAlignment="1">
      <alignment/>
    </xf>
    <xf numFmtId="0" fontId="0" fillId="0" borderId="1" xfId="0" applyBorder="1" applyAlignment="1">
      <alignment/>
    </xf>
    <xf numFmtId="0" fontId="0" fillId="0" borderId="14" xfId="0" applyFont="1" applyBorder="1" applyAlignment="1">
      <alignment wrapText="1"/>
    </xf>
    <xf numFmtId="0" fontId="0" fillId="0" borderId="12" xfId="0" applyFont="1" applyBorder="1" applyAlignment="1">
      <alignment horizontal="left"/>
    </xf>
    <xf numFmtId="0" fontId="0" fillId="0" borderId="12" xfId="0" applyFont="1" applyBorder="1" applyAlignment="1">
      <alignment horizontal="center" wrapText="1"/>
    </xf>
    <xf numFmtId="0" fontId="0" fillId="0" borderId="35" xfId="0" applyFont="1" applyBorder="1" applyAlignment="1">
      <alignment horizontal="center" wrapText="1"/>
    </xf>
    <xf numFmtId="0" fontId="0" fillId="0" borderId="1" xfId="0" applyFont="1" applyBorder="1" applyAlignment="1">
      <alignment/>
    </xf>
    <xf numFmtId="3" fontId="1" fillId="0" borderId="6" xfId="0" applyNumberFormat="1" applyFont="1" applyFill="1" applyBorder="1" applyAlignment="1">
      <alignment/>
    </xf>
    <xf numFmtId="3" fontId="1" fillId="0" borderId="36" xfId="0" applyNumberFormat="1" applyFont="1" applyFill="1" applyBorder="1" applyAlignment="1">
      <alignment/>
    </xf>
    <xf numFmtId="3" fontId="0" fillId="0" borderId="3" xfId="0" applyNumberFormat="1" applyBorder="1" applyAlignment="1">
      <alignment/>
    </xf>
    <xf numFmtId="3" fontId="0" fillId="0" borderId="4" xfId="0" applyNumberFormat="1" applyBorder="1" applyAlignment="1">
      <alignment/>
    </xf>
    <xf numFmtId="0" fontId="0" fillId="0" borderId="23" xfId="0" applyBorder="1" applyAlignment="1">
      <alignment horizontal="center" wrapText="1"/>
    </xf>
    <xf numFmtId="0" fontId="0" fillId="0" borderId="23" xfId="0" applyFont="1" applyBorder="1" applyAlignment="1">
      <alignment horizontal="center" wrapText="1"/>
    </xf>
    <xf numFmtId="0" fontId="0" fillId="0" borderId="24" xfId="0" applyBorder="1" applyAlignment="1">
      <alignment horizontal="left"/>
    </xf>
    <xf numFmtId="0" fontId="0" fillId="0" borderId="23" xfId="0" applyBorder="1" applyAlignment="1">
      <alignment horizontal="center"/>
    </xf>
    <xf numFmtId="0" fontId="12" fillId="0" borderId="3" xfId="0" applyFont="1" applyBorder="1" applyAlignment="1">
      <alignment horizontal="left"/>
    </xf>
    <xf numFmtId="0" fontId="21" fillId="0" borderId="3" xfId="0" applyFont="1" applyBorder="1" applyAlignment="1">
      <alignment horizontal="left"/>
    </xf>
    <xf numFmtId="0" fontId="0" fillId="0" borderId="3" xfId="0" applyBorder="1" applyAlignment="1">
      <alignment horizontal="center" wrapText="1"/>
    </xf>
    <xf numFmtId="0" fontId="0" fillId="0" borderId="4" xfId="0" applyBorder="1" applyAlignment="1">
      <alignment horizontal="center" wrapText="1"/>
    </xf>
    <xf numFmtId="0" fontId="17" fillId="0" borderId="1" xfId="0" applyFont="1" applyBorder="1" applyAlignment="1">
      <alignment/>
    </xf>
    <xf numFmtId="0" fontId="6" fillId="0" borderId="1" xfId="0" applyFont="1" applyBorder="1" applyAlignment="1">
      <alignment/>
    </xf>
    <xf numFmtId="0" fontId="16" fillId="0" borderId="1" xfId="0" applyFont="1" applyBorder="1" applyAlignment="1">
      <alignment/>
    </xf>
    <xf numFmtId="0" fontId="16" fillId="0" borderId="1" xfId="0" applyFont="1" applyBorder="1" applyAlignment="1">
      <alignment horizontal="left" indent="2"/>
    </xf>
    <xf numFmtId="0" fontId="6" fillId="0" borderId="1" xfId="0" applyFont="1" applyBorder="1" applyAlignment="1">
      <alignment/>
    </xf>
    <xf numFmtId="0" fontId="6" fillId="0" borderId="1" xfId="0" applyFont="1" applyBorder="1" applyAlignment="1" applyProtection="1">
      <alignment wrapText="1"/>
      <protection/>
    </xf>
    <xf numFmtId="0" fontId="6" fillId="0" borderId="1" xfId="0" applyFont="1" applyBorder="1" applyAlignment="1" applyProtection="1">
      <alignment/>
      <protection/>
    </xf>
    <xf numFmtId="0" fontId="6" fillId="0" borderId="1" xfId="0" applyFont="1" applyBorder="1" applyAlignment="1">
      <alignment vertical="top" wrapText="1"/>
    </xf>
    <xf numFmtId="0" fontId="22" fillId="0" borderId="1" xfId="20" applyFont="1" applyBorder="1" applyAlignment="1">
      <alignment vertical="top" wrapText="1"/>
    </xf>
    <xf numFmtId="0" fontId="6" fillId="0" borderId="1" xfId="0" applyFont="1" applyBorder="1" applyAlignment="1">
      <alignment/>
    </xf>
    <xf numFmtId="0" fontId="6" fillId="0" borderId="1" xfId="0" applyFont="1" applyBorder="1" applyAlignment="1">
      <alignment/>
    </xf>
    <xf numFmtId="0" fontId="20" fillId="0" borderId="1" xfId="0" applyFont="1" applyBorder="1" applyAlignment="1">
      <alignment horizontal="right"/>
    </xf>
    <xf numFmtId="0" fontId="23" fillId="0" borderId="1" xfId="20" applyFont="1" applyBorder="1" applyAlignment="1">
      <alignment/>
    </xf>
    <xf numFmtId="0" fontId="17" fillId="0" borderId="1" xfId="0" applyFont="1" applyBorder="1" applyAlignment="1">
      <alignment/>
    </xf>
    <xf numFmtId="0" fontId="17" fillId="0" borderId="1" xfId="0" applyFont="1" applyBorder="1" applyAlignment="1">
      <alignment wrapText="1"/>
    </xf>
    <xf numFmtId="0" fontId="14" fillId="0" borderId="1" xfId="0" applyFont="1" applyBorder="1" applyAlignment="1">
      <alignment/>
    </xf>
    <xf numFmtId="0" fontId="5" fillId="0" borderId="1" xfId="0" applyFont="1" applyBorder="1" applyAlignment="1" applyProtection="1">
      <alignment wrapText="1"/>
      <protection/>
    </xf>
    <xf numFmtId="0" fontId="0" fillId="0" borderId="1" xfId="0" applyBorder="1" applyAlignment="1">
      <alignment vertical="top" wrapText="1"/>
    </xf>
    <xf numFmtId="0" fontId="11" fillId="0" borderId="1" xfId="0" applyFont="1" applyBorder="1" applyAlignment="1">
      <alignment horizontal="right"/>
    </xf>
    <xf numFmtId="0" fontId="24" fillId="2" borderId="1" xfId="0" applyFont="1" applyFill="1" applyBorder="1" applyAlignment="1">
      <alignment horizontal="right"/>
    </xf>
    <xf numFmtId="205" fontId="0" fillId="0" borderId="0" xfId="0" applyNumberFormat="1" applyAlignment="1">
      <alignment/>
    </xf>
    <xf numFmtId="0" fontId="25" fillId="0" borderId="37" xfId="0" applyFont="1" applyFill="1" applyBorder="1" applyAlignment="1">
      <alignment horizontal="right"/>
    </xf>
    <xf numFmtId="0" fontId="26" fillId="0" borderId="15" xfId="0" applyFont="1" applyBorder="1" applyAlignment="1">
      <alignment horizontal="left"/>
    </xf>
    <xf numFmtId="0" fontId="0" fillId="0" borderId="38" xfId="0" applyBorder="1" applyAlignment="1">
      <alignment/>
    </xf>
    <xf numFmtId="14" fontId="0" fillId="0" borderId="0" xfId="0" applyNumberFormat="1" applyAlignment="1">
      <alignment/>
    </xf>
    <xf numFmtId="0" fontId="25" fillId="0" borderId="0" xfId="0" applyFont="1" applyAlignment="1">
      <alignment horizontal="right"/>
    </xf>
    <xf numFmtId="2" fontId="0" fillId="0" borderId="1" xfId="0" applyNumberFormat="1" applyBorder="1" applyAlignment="1">
      <alignment/>
    </xf>
    <xf numFmtId="0" fontId="19" fillId="0" borderId="15" xfId="0" applyFont="1" applyBorder="1" applyAlignment="1">
      <alignment/>
    </xf>
    <xf numFmtId="0" fontId="19" fillId="0" borderId="25" xfId="0" applyFont="1" applyBorder="1" applyAlignment="1">
      <alignment/>
    </xf>
    <xf numFmtId="0" fontId="19" fillId="0" borderId="39" xfId="0" applyFont="1" applyBorder="1" applyAlignment="1">
      <alignment/>
    </xf>
    <xf numFmtId="0" fontId="10" fillId="0" borderId="14" xfId="0" applyFont="1" applyBorder="1" applyAlignment="1">
      <alignment/>
    </xf>
    <xf numFmtId="0" fontId="5" fillId="0" borderId="14" xfId="0" applyFont="1" applyBorder="1" applyAlignment="1">
      <alignment/>
    </xf>
    <xf numFmtId="0" fontId="1" fillId="0" borderId="40" xfId="0" applyFont="1" applyBorder="1" applyAlignment="1">
      <alignment horizontal="left"/>
    </xf>
    <xf numFmtId="0" fontId="27" fillId="0" borderId="41" xfId="0" applyFont="1" applyBorder="1" applyAlignment="1">
      <alignment/>
    </xf>
    <xf numFmtId="0" fontId="0" fillId="0" borderId="41" xfId="0" applyBorder="1" applyAlignment="1">
      <alignment/>
    </xf>
    <xf numFmtId="0" fontId="5" fillId="0" borderId="41" xfId="0" applyFont="1" applyBorder="1" applyAlignment="1">
      <alignment/>
    </xf>
    <xf numFmtId="0" fontId="27" fillId="0" borderId="33" xfId="0" applyFont="1" applyBorder="1" applyAlignment="1">
      <alignment/>
    </xf>
    <xf numFmtId="0" fontId="5" fillId="0" borderId="33" xfId="0" applyFont="1" applyBorder="1" applyAlignment="1">
      <alignment/>
    </xf>
    <xf numFmtId="0" fontId="27" fillId="2" borderId="33" xfId="0" applyFont="1" applyFill="1" applyBorder="1" applyAlignment="1">
      <alignment horizontal="left"/>
    </xf>
    <xf numFmtId="0" fontId="5" fillId="0" borderId="42" xfId="0" applyFont="1" applyBorder="1" applyAlignment="1">
      <alignment/>
    </xf>
    <xf numFmtId="0" fontId="5" fillId="0" borderId="43" xfId="0" applyFont="1" applyBorder="1" applyAlignment="1">
      <alignment/>
    </xf>
    <xf numFmtId="3" fontId="1" fillId="0" borderId="3" xfId="0" applyNumberFormat="1" applyFont="1" applyFill="1" applyBorder="1" applyAlignment="1">
      <alignment/>
    </xf>
    <xf numFmtId="0" fontId="1" fillId="0" borderId="1" xfId="0" applyFont="1" applyBorder="1" applyAlignment="1">
      <alignment horizontal="right"/>
    </xf>
    <xf numFmtId="0" fontId="1" fillId="0" borderId="1" xfId="0" applyFont="1" applyBorder="1" applyAlignment="1">
      <alignment horizontal="left"/>
    </xf>
    <xf numFmtId="0" fontId="11" fillId="0" borderId="24" xfId="0" applyFont="1" applyBorder="1" applyAlignment="1">
      <alignment/>
    </xf>
    <xf numFmtId="0" fontId="1" fillId="0" borderId="14" xfId="0" applyFont="1" applyBorder="1" applyAlignment="1">
      <alignment horizontal="left" vertical="top"/>
    </xf>
    <xf numFmtId="0" fontId="11" fillId="0" borderId="14" xfId="0" applyFont="1" applyBorder="1" applyAlignment="1">
      <alignment horizontal="left" vertical="top"/>
    </xf>
    <xf numFmtId="3" fontId="11" fillId="0" borderId="24" xfId="0" applyNumberFormat="1" applyFont="1" applyBorder="1" applyAlignment="1">
      <alignment vertical="top"/>
    </xf>
    <xf numFmtId="0" fontId="11" fillId="0" borderId="14" xfId="0" applyFont="1" applyBorder="1" applyAlignment="1">
      <alignment horizontal="right" vertical="center"/>
    </xf>
    <xf numFmtId="3" fontId="11" fillId="0" borderId="14" xfId="0" applyNumberFormat="1" applyFont="1" applyBorder="1" applyAlignment="1">
      <alignment/>
    </xf>
    <xf numFmtId="0" fontId="11" fillId="0" borderId="14" xfId="0" applyFont="1" applyBorder="1" applyAlignment="1">
      <alignment horizontal="right"/>
    </xf>
    <xf numFmtId="0" fontId="20" fillId="0" borderId="1" xfId="0" applyFont="1" applyBorder="1" applyAlignment="1">
      <alignment vertical="center" wrapText="1"/>
    </xf>
    <xf numFmtId="0" fontId="0" fillId="0" borderId="2" xfId="0" applyBorder="1" applyAlignment="1">
      <alignment horizontal="center"/>
    </xf>
    <xf numFmtId="0" fontId="0" fillId="0" borderId="44" xfId="0" applyBorder="1" applyAlignment="1">
      <alignment horizontal="center"/>
    </xf>
    <xf numFmtId="0" fontId="5" fillId="0" borderId="1" xfId="0" applyFont="1" applyBorder="1" applyAlignment="1" applyProtection="1">
      <alignment horizontal="left" vertical="center" wrapText="1"/>
      <protection/>
    </xf>
    <xf numFmtId="0" fontId="18" fillId="0" borderId="2" xfId="0" applyFont="1" applyBorder="1" applyAlignment="1">
      <alignment horizontal="center" vertical="top"/>
    </xf>
    <xf numFmtId="194" fontId="0" fillId="0" borderId="36" xfId="21" applyNumberFormat="1" applyBorder="1" applyAlignment="1">
      <alignment/>
    </xf>
    <xf numFmtId="194" fontId="0" fillId="0" borderId="24" xfId="21" applyNumberFormat="1" applyBorder="1" applyAlignment="1">
      <alignment/>
    </xf>
    <xf numFmtId="0" fontId="0" fillId="0" borderId="36" xfId="0" applyFont="1" applyBorder="1" applyAlignment="1">
      <alignment horizontal="center" wrapText="1"/>
    </xf>
    <xf numFmtId="0" fontId="0" fillId="0" borderId="45" xfId="0" applyBorder="1" applyAlignment="1">
      <alignment horizontal="center"/>
    </xf>
    <xf numFmtId="0" fontId="0" fillId="0" borderId="14" xfId="0" applyBorder="1" applyAlignment="1">
      <alignment horizontal="center"/>
    </xf>
    <xf numFmtId="202" fontId="0" fillId="0" borderId="14" xfId="17" applyNumberFormat="1" applyBorder="1" applyAlignment="1">
      <alignment/>
    </xf>
    <xf numFmtId="202" fontId="0" fillId="0" borderId="24" xfId="17" applyNumberFormat="1" applyBorder="1" applyAlignment="1">
      <alignment/>
    </xf>
    <xf numFmtId="0" fontId="10" fillId="0" borderId="3" xfId="0" applyFont="1" applyBorder="1" applyAlignment="1">
      <alignment/>
    </xf>
    <xf numFmtId="205" fontId="0" fillId="0" borderId="0" xfId="0" applyNumberFormat="1" applyFill="1" applyBorder="1" applyAlignment="1">
      <alignment/>
    </xf>
    <xf numFmtId="210" fontId="0" fillId="0" borderId="0" xfId="0" applyNumberFormat="1" applyAlignment="1">
      <alignment/>
    </xf>
    <xf numFmtId="210" fontId="0" fillId="0" borderId="1" xfId="0" applyNumberFormat="1" applyBorder="1" applyAlignment="1">
      <alignment/>
    </xf>
    <xf numFmtId="0" fontId="4" fillId="0" borderId="46" xfId="0" applyFont="1" applyBorder="1" applyAlignment="1">
      <alignment horizontal="center"/>
    </xf>
    <xf numFmtId="2" fontId="12" fillId="0" borderId="6" xfId="0" applyNumberFormat="1" applyFont="1" applyBorder="1" applyAlignment="1">
      <alignment/>
    </xf>
    <xf numFmtId="189" fontId="12" fillId="0" borderId="1" xfId="0" applyNumberFormat="1" applyFont="1" applyBorder="1" applyAlignment="1">
      <alignment/>
    </xf>
    <xf numFmtId="0" fontId="12" fillId="0" borderId="15" xfId="0" applyFont="1" applyBorder="1" applyAlignment="1">
      <alignment/>
    </xf>
    <xf numFmtId="0" fontId="12" fillId="0" borderId="17" xfId="0" applyFont="1" applyBorder="1" applyAlignment="1">
      <alignment horizontal="right"/>
    </xf>
    <xf numFmtId="0" fontId="12" fillId="0" borderId="20" xfId="0" applyFont="1" applyBorder="1" applyAlignment="1">
      <alignment horizontal="left"/>
    </xf>
    <xf numFmtId="0" fontId="12" fillId="0" borderId="20" xfId="0" applyFont="1" applyBorder="1" applyAlignment="1">
      <alignment horizontal="right"/>
    </xf>
    <xf numFmtId="0" fontId="19" fillId="0" borderId="1" xfId="0" applyFont="1" applyBorder="1" applyAlignment="1">
      <alignment/>
    </xf>
    <xf numFmtId="171" fontId="6" fillId="0" borderId="1" xfId="15" applyFont="1" applyBorder="1" applyAlignment="1">
      <alignment/>
    </xf>
    <xf numFmtId="171" fontId="20" fillId="0" borderId="1" xfId="15" applyFont="1" applyBorder="1" applyAlignment="1">
      <alignment/>
    </xf>
    <xf numFmtId="171" fontId="1" fillId="0" borderId="1" xfId="15" applyFont="1" applyBorder="1" applyAlignment="1">
      <alignment/>
    </xf>
    <xf numFmtId="0" fontId="1" fillId="0" borderId="47" xfId="0" applyFont="1" applyBorder="1" applyAlignment="1">
      <alignment horizontal="left"/>
    </xf>
    <xf numFmtId="0" fontId="0" fillId="0" borderId="48" xfId="0" applyBorder="1" applyAlignment="1">
      <alignment/>
    </xf>
    <xf numFmtId="0" fontId="0" fillId="0" borderId="49" xfId="0" applyBorder="1" applyAlignment="1">
      <alignment/>
    </xf>
    <xf numFmtId="0" fontId="4" fillId="0" borderId="2" xfId="0" applyFont="1" applyBorder="1" applyAlignment="1">
      <alignment/>
    </xf>
    <xf numFmtId="171" fontId="0" fillId="0" borderId="2" xfId="15" applyBorder="1" applyAlignment="1">
      <alignment/>
    </xf>
    <xf numFmtId="0" fontId="18" fillId="0" borderId="2" xfId="0" applyFont="1" applyBorder="1" applyAlignment="1">
      <alignment vertical="top"/>
    </xf>
    <xf numFmtId="0" fontId="0" fillId="0" borderId="11" xfId="0" applyBorder="1" applyAlignment="1">
      <alignment/>
    </xf>
    <xf numFmtId="0" fontId="0" fillId="0" borderId="18" xfId="0" applyBorder="1" applyAlignment="1">
      <alignment/>
    </xf>
    <xf numFmtId="194" fontId="0" fillId="0" borderId="14" xfId="21" applyNumberFormat="1" applyBorder="1" applyAlignment="1">
      <alignment/>
    </xf>
    <xf numFmtId="0" fontId="11" fillId="0" borderId="6" xfId="0" applyFont="1" applyBorder="1" applyAlignment="1">
      <alignment horizontal="right" vertical="top"/>
    </xf>
    <xf numFmtId="0" fontId="11" fillId="0" borderId="6" xfId="0" applyFont="1" applyBorder="1" applyAlignment="1">
      <alignment/>
    </xf>
    <xf numFmtId="194" fontId="11" fillId="0" borderId="6" xfId="21" applyNumberFormat="1" applyFont="1" applyBorder="1" applyAlignment="1">
      <alignment vertical="top"/>
    </xf>
    <xf numFmtId="0" fontId="12" fillId="0" borderId="14" xfId="0" applyFont="1" applyBorder="1" applyAlignment="1">
      <alignment horizontal="right"/>
    </xf>
    <xf numFmtId="194" fontId="1" fillId="0" borderId="18" xfId="21" applyNumberFormat="1" applyFont="1" applyFill="1" applyBorder="1" applyAlignment="1">
      <alignment/>
    </xf>
    <xf numFmtId="194" fontId="1" fillId="0" borderId="50" xfId="21" applyNumberFormat="1" applyFont="1" applyFill="1" applyBorder="1" applyAlignment="1">
      <alignment/>
    </xf>
    <xf numFmtId="202" fontId="0" fillId="0" borderId="8" xfId="17" applyNumberFormat="1" applyBorder="1" applyAlignment="1">
      <alignment/>
    </xf>
    <xf numFmtId="207" fontId="0" fillId="0" borderId="9" xfId="0" applyNumberFormat="1" applyBorder="1" applyAlignment="1">
      <alignment/>
    </xf>
    <xf numFmtId="207" fontId="0" fillId="0" borderId="10" xfId="0" applyNumberFormat="1" applyBorder="1" applyAlignment="1">
      <alignment/>
    </xf>
    <xf numFmtId="0" fontId="11" fillId="0" borderId="33" xfId="0" applyFont="1" applyBorder="1" applyAlignment="1">
      <alignment/>
    </xf>
    <xf numFmtId="0" fontId="0" fillId="0" borderId="51" xfId="0" applyBorder="1" applyAlignment="1">
      <alignment/>
    </xf>
    <xf numFmtId="194" fontId="0" fillId="0" borderId="51" xfId="21" applyNumberFormat="1" applyBorder="1" applyAlignment="1">
      <alignment/>
    </xf>
    <xf numFmtId="194" fontId="0" fillId="0" borderId="52" xfId="21" applyNumberFormat="1"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194" fontId="0" fillId="0" borderId="6" xfId="21" applyNumberFormat="1" applyBorder="1" applyAlignment="1">
      <alignment/>
    </xf>
    <xf numFmtId="0" fontId="0" fillId="0" borderId="24" xfId="0" applyFont="1" applyBorder="1" applyAlignment="1">
      <alignment wrapText="1"/>
    </xf>
    <xf numFmtId="0" fontId="0" fillId="0" borderId="6" xfId="0" applyFont="1" applyBorder="1" applyAlignment="1">
      <alignment wrapText="1"/>
    </xf>
    <xf numFmtId="0" fontId="0" fillId="0" borderId="6" xfId="0" applyFont="1" applyBorder="1" applyAlignment="1">
      <alignment horizontal="left"/>
    </xf>
    <xf numFmtId="0" fontId="0" fillId="0" borderId="6" xfId="0" applyFont="1" applyBorder="1" applyAlignment="1">
      <alignment horizontal="center" wrapText="1"/>
    </xf>
    <xf numFmtId="0" fontId="0" fillId="0" borderId="14" xfId="0" applyFont="1" applyBorder="1" applyAlignment="1">
      <alignment horizontal="center" wrapText="1"/>
    </xf>
    <xf numFmtId="189" fontId="12" fillId="0" borderId="23" xfId="0" applyNumberFormat="1" applyFont="1" applyBorder="1" applyAlignment="1">
      <alignment/>
    </xf>
    <xf numFmtId="2" fontId="12" fillId="0" borderId="56" xfId="0" applyNumberFormat="1" applyFont="1" applyBorder="1" applyAlignment="1">
      <alignment/>
    </xf>
    <xf numFmtId="0" fontId="0" fillId="0" borderId="1" xfId="0" applyBorder="1" applyAlignment="1" applyProtection="1">
      <alignment/>
      <protection locked="0"/>
    </xf>
    <xf numFmtId="9" fontId="0" fillId="0" borderId="1" xfId="21" applyFill="1" applyBorder="1" applyAlignment="1" applyProtection="1">
      <alignment horizontal="left"/>
      <protection locked="0"/>
    </xf>
    <xf numFmtId="3" fontId="0" fillId="0" borderId="10" xfId="21" applyNumberFormat="1" applyBorder="1" applyAlignment="1" applyProtection="1">
      <alignment/>
      <protection locked="0"/>
    </xf>
    <xf numFmtId="0" fontId="0" fillId="0" borderId="9" xfId="0" applyBorder="1" applyAlignment="1" applyProtection="1">
      <alignment/>
      <protection locked="0"/>
    </xf>
    <xf numFmtId="0" fontId="0" fillId="0" borderId="32" xfId="0" applyBorder="1" applyAlignment="1" applyProtection="1">
      <alignment/>
      <protection locked="0"/>
    </xf>
    <xf numFmtId="3" fontId="11" fillId="0" borderId="19" xfId="0" applyNumberFormat="1" applyFont="1" applyBorder="1" applyAlignment="1" applyProtection="1">
      <alignment vertical="top"/>
      <protection locked="0"/>
    </xf>
    <xf numFmtId="0" fontId="11" fillId="0" borderId="24" xfId="0" applyFont="1" applyBorder="1" applyAlignment="1" applyProtection="1">
      <alignment/>
      <protection locked="0"/>
    </xf>
    <xf numFmtId="0" fontId="11" fillId="0" borderId="19" xfId="0" applyFont="1" applyBorder="1" applyAlignment="1" applyProtection="1">
      <alignment/>
      <protection locked="0"/>
    </xf>
    <xf numFmtId="0" fontId="0" fillId="0" borderId="34" xfId="0" applyBorder="1" applyAlignment="1" applyProtection="1">
      <alignment/>
      <protection locked="0"/>
    </xf>
    <xf numFmtId="213" fontId="0" fillId="0" borderId="33" xfId="0" applyNumberFormat="1" applyBorder="1" applyAlignment="1" applyProtection="1">
      <alignment/>
      <protection locked="0"/>
    </xf>
    <xf numFmtId="0" fontId="0" fillId="0" borderId="6" xfId="0" applyBorder="1" applyAlignment="1" applyProtection="1">
      <alignment horizontal="left"/>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0" borderId="8" xfId="0" applyBorder="1" applyAlignment="1" applyProtection="1">
      <alignment/>
      <protection locked="0"/>
    </xf>
    <xf numFmtId="0" fontId="6" fillId="0" borderId="14" xfId="0" applyFont="1" applyBorder="1" applyAlignment="1">
      <alignment/>
    </xf>
    <xf numFmtId="0" fontId="6" fillId="0" borderId="21" xfId="0" applyFont="1" applyBorder="1" applyAlignment="1">
      <alignment/>
    </xf>
    <xf numFmtId="0" fontId="0" fillId="0" borderId="1" xfId="0" applyFont="1" applyBorder="1" applyAlignment="1">
      <alignment vertical="center"/>
    </xf>
    <xf numFmtId="0" fontId="0" fillId="0" borderId="1" xfId="0" applyBorder="1" applyAlignment="1">
      <alignment vertical="center"/>
    </xf>
    <xf numFmtId="0" fontId="6" fillId="0" borderId="1" xfId="0" applyFont="1" applyBorder="1" applyAlignment="1">
      <alignment vertical="center"/>
    </xf>
    <xf numFmtId="0" fontId="11" fillId="0" borderId="57" xfId="0" applyFont="1" applyBorder="1" applyAlignment="1">
      <alignment/>
    </xf>
    <xf numFmtId="0" fontId="0" fillId="0" borderId="0" xfId="0" applyAlignment="1">
      <alignment horizontal="left"/>
    </xf>
    <xf numFmtId="0" fontId="0" fillId="0" borderId="1" xfId="0" applyBorder="1" applyAlignment="1" applyProtection="1">
      <alignment horizontal="left"/>
      <protection/>
    </xf>
    <xf numFmtId="0" fontId="0" fillId="0" borderId="1" xfId="0" applyBorder="1" applyAlignment="1" applyProtection="1">
      <alignment/>
      <protection/>
    </xf>
    <xf numFmtId="0" fontId="11" fillId="0" borderId="0" xfId="0" applyFont="1" applyBorder="1" applyAlignment="1">
      <alignment/>
    </xf>
    <xf numFmtId="0" fontId="25" fillId="0" borderId="58" xfId="0" applyFont="1" applyFill="1" applyBorder="1" applyAlignment="1">
      <alignment horizontal="right"/>
    </xf>
    <xf numFmtId="0" fontId="0" fillId="0" borderId="59" xfId="0" applyBorder="1" applyAlignment="1">
      <alignment/>
    </xf>
    <xf numFmtId="0" fontId="0" fillId="0" borderId="60" xfId="0" applyBorder="1" applyAlignment="1">
      <alignment/>
    </xf>
    <xf numFmtId="0" fontId="25" fillId="0" borderId="61" xfId="0" applyFont="1" applyBorder="1" applyAlignment="1">
      <alignment horizontal="right"/>
    </xf>
    <xf numFmtId="0" fontId="0" fillId="0" borderId="62" xfId="0" applyBorder="1" applyAlignment="1">
      <alignment/>
    </xf>
    <xf numFmtId="0" fontId="0" fillId="0" borderId="1" xfId="0" applyNumberFormat="1" applyBorder="1" applyAlignment="1">
      <alignment/>
    </xf>
    <xf numFmtId="17" fontId="10" fillId="0" borderId="18" xfId="0" applyNumberFormat="1" applyFont="1" applyBorder="1" applyAlignment="1">
      <alignment horizontal="right"/>
    </xf>
    <xf numFmtId="0" fontId="0" fillId="0" borderId="0" xfId="0" applyNumberFormat="1" applyAlignment="1">
      <alignment/>
    </xf>
    <xf numFmtId="0" fontId="0" fillId="0" borderId="1" xfId="0" applyNumberFormat="1" applyBorder="1" applyAlignment="1">
      <alignment horizontal="right"/>
    </xf>
    <xf numFmtId="0" fontId="1" fillId="0" borderId="0" xfId="0" applyFont="1" applyAlignment="1">
      <alignment horizontal="right"/>
    </xf>
    <xf numFmtId="0" fontId="11" fillId="0" borderId="57" xfId="0" applyFont="1" applyBorder="1" applyAlignment="1">
      <alignment horizontal="right"/>
    </xf>
    <xf numFmtId="0" fontId="0" fillId="0" borderId="0" xfId="0" applyAlignment="1">
      <alignment horizontal="right"/>
    </xf>
    <xf numFmtId="0" fontId="0" fillId="0" borderId="2" xfId="0" applyBorder="1" applyAlignment="1">
      <alignment horizontal="right"/>
    </xf>
    <xf numFmtId="0" fontId="0" fillId="0" borderId="0" xfId="0" applyBorder="1" applyAlignment="1">
      <alignment horizontal="right"/>
    </xf>
    <xf numFmtId="0" fontId="10" fillId="0" borderId="2" xfId="0" applyFont="1" applyBorder="1" applyAlignment="1">
      <alignment horizontal="center" vertical="top"/>
    </xf>
    <xf numFmtId="0" fontId="0" fillId="0" borderId="2" xfId="0" applyFont="1" applyBorder="1" applyAlignment="1">
      <alignment horizontal="center" wrapText="1"/>
    </xf>
    <xf numFmtId="0" fontId="0" fillId="0" borderId="2" xfId="0" applyFont="1" applyBorder="1" applyAlignment="1">
      <alignment horizontal="left" wrapText="1"/>
    </xf>
    <xf numFmtId="214" fontId="0" fillId="2" borderId="63" xfId="0" applyNumberFormat="1" applyFont="1" applyFill="1" applyBorder="1" applyAlignment="1" applyProtection="1">
      <alignment/>
      <protection locked="0"/>
    </xf>
    <xf numFmtId="3" fontId="11" fillId="0" borderId="1" xfId="0" applyNumberFormat="1" applyFont="1" applyBorder="1" applyAlignment="1" applyProtection="1">
      <alignment horizontal="left"/>
      <protection locked="0"/>
    </xf>
    <xf numFmtId="3" fontId="11" fillId="0" borderId="14" xfId="0" applyNumberFormat="1" applyFont="1" applyBorder="1" applyAlignment="1" applyProtection="1">
      <alignment horizontal="left"/>
      <protection locked="0"/>
    </xf>
    <xf numFmtId="3" fontId="11" fillId="0" borderId="19" xfId="0" applyNumberFormat="1" applyFont="1" applyBorder="1" applyAlignment="1" applyProtection="1">
      <alignment horizontal="left"/>
      <protection locked="0"/>
    </xf>
    <xf numFmtId="0" fontId="5" fillId="0" borderId="1" xfId="0" applyFont="1" applyBorder="1" applyAlignment="1">
      <alignment wrapText="1"/>
    </xf>
    <xf numFmtId="0" fontId="0" fillId="0" borderId="1" xfId="0" applyFont="1" applyBorder="1" applyAlignment="1">
      <alignment/>
    </xf>
    <xf numFmtId="0" fontId="0" fillId="0" borderId="14" xfId="0" applyBorder="1" applyAlignment="1">
      <alignment horizontal="left"/>
    </xf>
    <xf numFmtId="0" fontId="2" fillId="0" borderId="1" xfId="20" applyBorder="1" applyAlignment="1">
      <alignment/>
    </xf>
    <xf numFmtId="2" fontId="12" fillId="0" borderId="1" xfId="0" applyNumberFormat="1" applyFont="1" applyBorder="1" applyAlignment="1">
      <alignment/>
    </xf>
    <xf numFmtId="0" fontId="0" fillId="0" borderId="2" xfId="0" applyBorder="1" applyAlignment="1" applyProtection="1">
      <alignment/>
      <protection locked="0"/>
    </xf>
    <xf numFmtId="0" fontId="0" fillId="0" borderId="64" xfId="0" applyBorder="1" applyAlignment="1" applyProtection="1">
      <alignment/>
      <protection locked="0"/>
    </xf>
    <xf numFmtId="0" fontId="0" fillId="0" borderId="65" xfId="0" applyBorder="1" applyAlignment="1">
      <alignment/>
    </xf>
    <xf numFmtId="0" fontId="14" fillId="0" borderId="1" xfId="0" applyFont="1" applyBorder="1" applyAlignment="1">
      <alignment horizontal="right"/>
    </xf>
    <xf numFmtId="0" fontId="13" fillId="0" borderId="1" xfId="0" applyFont="1" applyBorder="1" applyAlignment="1">
      <alignment/>
    </xf>
    <xf numFmtId="0" fontId="14" fillId="0" borderId="23" xfId="0" applyFont="1" applyBorder="1" applyAlignment="1">
      <alignment/>
    </xf>
    <xf numFmtId="0" fontId="14" fillId="0" borderId="38" xfId="0" applyFont="1" applyBorder="1" applyAlignment="1">
      <alignment horizontal="right"/>
    </xf>
    <xf numFmtId="0" fontId="0" fillId="0" borderId="0" xfId="0" applyFont="1" applyAlignment="1">
      <alignment/>
    </xf>
    <xf numFmtId="0" fontId="0" fillId="0" borderId="0" xfId="0" applyFont="1" applyAlignment="1">
      <alignment/>
    </xf>
    <xf numFmtId="0" fontId="0" fillId="0" borderId="1" xfId="0" applyFont="1" applyBorder="1" applyAlignment="1">
      <alignment/>
    </xf>
    <xf numFmtId="0" fontId="0" fillId="0" borderId="0" xfId="0" applyFont="1" applyAlignment="1">
      <alignment/>
    </xf>
    <xf numFmtId="0" fontId="0" fillId="0" borderId="1" xfId="0" applyBorder="1" applyAlignment="1">
      <alignment horizontal="right" vertical="center"/>
    </xf>
    <xf numFmtId="0" fontId="0" fillId="0" borderId="2" xfId="0" applyFont="1" applyBorder="1" applyAlignment="1">
      <alignment/>
    </xf>
    <xf numFmtId="0" fontId="6" fillId="0" borderId="2" xfId="0" applyFont="1" applyBorder="1" applyAlignment="1">
      <alignment/>
    </xf>
    <xf numFmtId="0" fontId="0" fillId="0" borderId="2" xfId="0" applyFont="1" applyBorder="1" applyAlignment="1">
      <alignment/>
    </xf>
    <xf numFmtId="0" fontId="0" fillId="0" borderId="1" xfId="0" applyFont="1" applyBorder="1" applyAlignment="1">
      <alignment/>
    </xf>
    <xf numFmtId="0" fontId="20" fillId="0" borderId="2" xfId="0" applyFont="1" applyBorder="1" applyAlignment="1">
      <alignment/>
    </xf>
    <xf numFmtId="0" fontId="0" fillId="0" borderId="1" xfId="0" applyFont="1" applyBorder="1" applyAlignment="1">
      <alignment horizontal="left"/>
    </xf>
    <xf numFmtId="0" fontId="29" fillId="0" borderId="1" xfId="0" applyFont="1" applyBorder="1" applyAlignment="1">
      <alignment horizontal="left"/>
    </xf>
    <xf numFmtId="0" fontId="29" fillId="0" borderId="22" xfId="0" applyFont="1" applyBorder="1" applyAlignment="1">
      <alignment/>
    </xf>
    <xf numFmtId="0" fontId="29" fillId="0" borderId="0" xfId="0" applyFont="1" applyAlignment="1">
      <alignment/>
    </xf>
    <xf numFmtId="0" fontId="29" fillId="0" borderId="0" xfId="0" applyFont="1" applyAlignment="1">
      <alignment/>
    </xf>
    <xf numFmtId="0" fontId="31" fillId="0" borderId="23" xfId="0" applyFont="1" applyBorder="1" applyAlignment="1">
      <alignment/>
    </xf>
    <xf numFmtId="0" fontId="30" fillId="0" borderId="1" xfId="0" applyFont="1" applyBorder="1" applyAlignment="1">
      <alignment/>
    </xf>
    <xf numFmtId="0" fontId="29" fillId="0" borderId="1" xfId="0" applyFont="1" applyBorder="1" applyAlignment="1">
      <alignment/>
    </xf>
    <xf numFmtId="0" fontId="2" fillId="0" borderId="38" xfId="20" applyBorder="1" applyAlignment="1">
      <alignment/>
    </xf>
    <xf numFmtId="0" fontId="2" fillId="0" borderId="2" xfId="20" applyBorder="1" applyAlignment="1">
      <alignment/>
    </xf>
    <xf numFmtId="0" fontId="23" fillId="0" borderId="23" xfId="20" applyFont="1" applyBorder="1" applyAlignment="1">
      <alignment/>
    </xf>
    <xf numFmtId="0" fontId="14" fillId="0" borderId="1" xfId="0" applyFont="1" applyBorder="1" applyAlignment="1">
      <alignment horizontal="left"/>
    </xf>
    <xf numFmtId="0" fontId="5" fillId="0" borderId="0" xfId="0" applyFont="1" applyAlignment="1">
      <alignment wrapText="1"/>
    </xf>
    <xf numFmtId="0" fontId="0" fillId="0" borderId="32" xfId="0" applyBorder="1" applyAlignment="1">
      <alignment horizontal="left"/>
    </xf>
    <xf numFmtId="0" fontId="5" fillId="0" borderId="0" xfId="0" applyFont="1" applyAlignment="1">
      <alignment/>
    </xf>
    <xf numFmtId="0" fontId="11" fillId="0" borderId="1" xfId="0" applyFont="1" applyBorder="1" applyAlignment="1">
      <alignment horizontal="center"/>
    </xf>
    <xf numFmtId="0" fontId="11" fillId="0" borderId="1" xfId="0" applyFont="1" applyBorder="1" applyAlignment="1">
      <alignment/>
    </xf>
    <xf numFmtId="0" fontId="0" fillId="0" borderId="66" xfId="0" applyBorder="1" applyAlignment="1" applyProtection="1">
      <alignment horizontal="left"/>
      <protection locked="0"/>
    </xf>
    <xf numFmtId="172" fontId="0" fillId="0" borderId="8" xfId="17" applyNumberFormat="1" applyBorder="1" applyAlignment="1" applyProtection="1">
      <alignment/>
      <protection locked="0"/>
    </xf>
    <xf numFmtId="0" fontId="11" fillId="0" borderId="3" xfId="0" applyFont="1" applyBorder="1" applyAlignment="1">
      <alignment/>
    </xf>
    <xf numFmtId="0" fontId="0" fillId="0" borderId="3" xfId="0" applyFont="1" applyBorder="1" applyAlignment="1" applyProtection="1">
      <alignment vertical="top" wrapText="1"/>
      <protection locked="0"/>
    </xf>
    <xf numFmtId="0" fontId="0" fillId="0" borderId="6" xfId="0" applyFont="1" applyBorder="1" applyAlignment="1" applyProtection="1">
      <alignment vertical="top" wrapText="1"/>
      <protection locked="0"/>
    </xf>
    <xf numFmtId="0" fontId="0" fillId="0" borderId="34" xfId="0" applyFont="1" applyBorder="1" applyAlignment="1" applyProtection="1">
      <alignment vertical="top" wrapText="1"/>
      <protection locked="0"/>
    </xf>
    <xf numFmtId="0" fontId="0" fillId="0" borderId="33" xfId="0" applyFont="1" applyBorder="1" applyAlignment="1" applyProtection="1">
      <alignment vertical="top" wrapText="1"/>
      <protection locked="0"/>
    </xf>
    <xf numFmtId="172" fontId="11" fillId="0" borderId="6" xfId="0" applyNumberFormat="1" applyFont="1" applyBorder="1" applyAlignment="1">
      <alignment vertical="top"/>
    </xf>
    <xf numFmtId="0" fontId="0" fillId="0" borderId="65" xfId="0" applyFont="1" applyBorder="1" applyAlignment="1" applyProtection="1">
      <alignment vertical="top"/>
      <protection locked="0"/>
    </xf>
    <xf numFmtId="0" fontId="0" fillId="0" borderId="1" xfId="0" applyFont="1" applyBorder="1" applyAlignment="1" applyProtection="1">
      <alignment vertical="top"/>
      <protection/>
    </xf>
    <xf numFmtId="0" fontId="0" fillId="0" borderId="33" xfId="0" applyFont="1" applyBorder="1" applyAlignment="1" applyProtection="1">
      <alignment vertical="top"/>
      <protection locked="0"/>
    </xf>
    <xf numFmtId="3" fontId="1" fillId="0" borderId="23" xfId="0" applyNumberFormat="1" applyFont="1" applyFill="1" applyBorder="1" applyAlignment="1" applyProtection="1">
      <alignment/>
      <protection/>
    </xf>
    <xf numFmtId="0" fontId="0" fillId="0" borderId="4" xfId="0" applyBorder="1" applyAlignment="1" applyProtection="1">
      <alignment horizontal="center" wrapText="1"/>
      <protection/>
    </xf>
    <xf numFmtId="0" fontId="0" fillId="0" borderId="14" xfId="0" applyFont="1" applyBorder="1" applyAlignment="1" applyProtection="1">
      <alignment vertical="top"/>
      <protection/>
    </xf>
    <xf numFmtId="0" fontId="0" fillId="0" borderId="36" xfId="0" applyFont="1" applyBorder="1" applyAlignment="1" applyProtection="1">
      <alignment horizontal="center" wrapText="1"/>
      <protection/>
    </xf>
    <xf numFmtId="0" fontId="17" fillId="0" borderId="23" xfId="0" applyNumberFormat="1" applyFont="1" applyBorder="1" applyAlignment="1" applyProtection="1">
      <alignment/>
      <protection/>
    </xf>
    <xf numFmtId="0" fontId="17" fillId="0" borderId="1" xfId="0" applyNumberFormat="1" applyFont="1" applyBorder="1" applyAlignment="1" applyProtection="1">
      <alignment horizontal="center"/>
      <protection/>
    </xf>
    <xf numFmtId="0" fontId="0" fillId="0" borderId="2" xfId="0" applyBorder="1" applyAlignment="1" applyProtection="1">
      <alignment/>
      <protection/>
    </xf>
    <xf numFmtId="3" fontId="0" fillId="0" borderId="67" xfId="21" applyNumberFormat="1" applyBorder="1" applyAlignment="1" applyProtection="1">
      <alignment/>
      <protection locked="0"/>
    </xf>
    <xf numFmtId="3" fontId="0" fillId="0" borderId="2" xfId="21" applyNumberFormat="1" applyFont="1" applyBorder="1" applyAlignment="1" applyProtection="1">
      <alignment/>
      <protection/>
    </xf>
    <xf numFmtId="3" fontId="0" fillId="0" borderId="44" xfId="21" applyNumberFormat="1" applyBorder="1" applyAlignment="1" applyProtection="1">
      <alignment/>
      <protection/>
    </xf>
    <xf numFmtId="3" fontId="0" fillId="0" borderId="2" xfId="17" applyNumberFormat="1" applyBorder="1" applyAlignment="1" applyProtection="1">
      <alignment/>
      <protection/>
    </xf>
    <xf numFmtId="0" fontId="9" fillId="0" borderId="68" xfId="0" applyFont="1" applyBorder="1" applyAlignment="1">
      <alignment wrapText="1"/>
    </xf>
    <xf numFmtId="3" fontId="11" fillId="0" borderId="2" xfId="0" applyNumberFormat="1" applyFont="1" applyBorder="1" applyAlignment="1" applyProtection="1">
      <alignment vertical="top"/>
      <protection/>
    </xf>
    <xf numFmtId="3" fontId="1" fillId="0" borderId="2" xfId="0" applyNumberFormat="1" applyFont="1" applyFill="1" applyBorder="1" applyAlignment="1" applyProtection="1">
      <alignment/>
      <protection/>
    </xf>
    <xf numFmtId="3" fontId="1" fillId="0" borderId="1" xfId="0" applyNumberFormat="1" applyFont="1" applyFill="1" applyBorder="1" applyAlignment="1" applyProtection="1">
      <alignment/>
      <protection/>
    </xf>
    <xf numFmtId="0" fontId="17" fillId="0" borderId="37" xfId="0" applyNumberFormat="1" applyFont="1" applyBorder="1" applyAlignment="1" applyProtection="1">
      <alignment horizontal="center"/>
      <protection/>
    </xf>
    <xf numFmtId="17" fontId="10" fillId="0" borderId="2" xfId="0" applyNumberFormat="1" applyFont="1" applyBorder="1" applyAlignment="1" applyProtection="1">
      <alignment/>
      <protection/>
    </xf>
    <xf numFmtId="3" fontId="0" fillId="0" borderId="1" xfId="21" applyNumberFormat="1" applyFont="1" applyBorder="1" applyAlignment="1" applyProtection="1">
      <alignment/>
      <protection/>
    </xf>
    <xf numFmtId="0" fontId="0" fillId="0" borderId="23" xfId="0" applyBorder="1" applyAlignment="1" applyProtection="1">
      <alignment/>
      <protection/>
    </xf>
    <xf numFmtId="0" fontId="0" fillId="0" borderId="65" xfId="0" applyFont="1" applyBorder="1" applyAlignment="1" applyProtection="1">
      <alignment vertical="top" wrapText="1"/>
      <protection locked="0"/>
    </xf>
    <xf numFmtId="0" fontId="0" fillId="0" borderId="1" xfId="0" applyFont="1" applyBorder="1" applyAlignment="1" applyProtection="1">
      <alignment vertical="top" wrapText="1"/>
      <protection/>
    </xf>
    <xf numFmtId="0" fontId="0" fillId="0" borderId="33" xfId="0" applyFont="1" applyBorder="1" applyAlignment="1" applyProtection="1">
      <alignment vertical="top" wrapText="1"/>
      <protection locked="0"/>
    </xf>
    <xf numFmtId="3" fontId="0" fillId="0" borderId="23" xfId="0" applyNumberFormat="1" applyFont="1" applyBorder="1" applyAlignment="1" applyProtection="1">
      <alignment horizontal="center" wrapText="1"/>
      <protection/>
    </xf>
    <xf numFmtId="3" fontId="0" fillId="0" borderId="1" xfId="0" applyNumberFormat="1" applyBorder="1" applyAlignment="1" applyProtection="1">
      <alignment horizontal="right"/>
      <protection/>
    </xf>
    <xf numFmtId="3" fontId="0" fillId="0" borderId="1" xfId="0" applyNumberFormat="1" applyBorder="1" applyAlignment="1" applyProtection="1">
      <alignment/>
      <protection/>
    </xf>
    <xf numFmtId="3" fontId="11" fillId="0" borderId="1" xfId="0" applyNumberFormat="1" applyFont="1" applyBorder="1" applyAlignment="1" applyProtection="1">
      <alignment vertical="top"/>
      <protection/>
    </xf>
    <xf numFmtId="0" fontId="0" fillId="0" borderId="22" xfId="0" applyBorder="1" applyAlignment="1" applyProtection="1">
      <alignment/>
      <protection locked="0"/>
    </xf>
    <xf numFmtId="3" fontId="1" fillId="0" borderId="1" xfId="0" applyNumberFormat="1" applyFont="1" applyBorder="1" applyAlignment="1" applyProtection="1">
      <alignment/>
      <protection/>
    </xf>
    <xf numFmtId="173" fontId="11" fillId="0" borderId="19" xfId="0" applyNumberFormat="1" applyFont="1" applyBorder="1" applyAlignment="1">
      <alignment/>
    </xf>
    <xf numFmtId="173" fontId="0" fillId="0" borderId="21" xfId="0" applyNumberFormat="1" applyBorder="1" applyAlignment="1">
      <alignment/>
    </xf>
    <xf numFmtId="0" fontId="0" fillId="0" borderId="14" xfId="0" applyFont="1" applyBorder="1" applyAlignment="1" applyProtection="1">
      <alignment vertical="top" wrapText="1"/>
      <protection/>
    </xf>
    <xf numFmtId="0" fontId="11" fillId="0" borderId="1" xfId="0" applyFont="1" applyBorder="1" applyAlignment="1" applyProtection="1">
      <alignment/>
      <protection/>
    </xf>
    <xf numFmtId="0" fontId="11" fillId="0" borderId="1" xfId="0" applyFont="1" applyBorder="1" applyAlignment="1" applyProtection="1">
      <alignment horizontal="left"/>
      <protection/>
    </xf>
    <xf numFmtId="0" fontId="0" fillId="0" borderId="69" xfId="0" applyFont="1" applyBorder="1" applyAlignment="1" applyProtection="1">
      <alignment vertical="top"/>
      <protection locked="0"/>
    </xf>
    <xf numFmtId="0" fontId="0" fillId="0" borderId="1" xfId="0" applyFont="1" applyBorder="1" applyAlignment="1" applyProtection="1">
      <alignment vertical="top"/>
      <protection/>
    </xf>
    <xf numFmtId="0" fontId="0" fillId="0" borderId="70" xfId="0" applyFont="1" applyBorder="1" applyAlignment="1" applyProtection="1">
      <alignment vertical="top"/>
      <protection locked="0"/>
    </xf>
    <xf numFmtId="0" fontId="0" fillId="0" borderId="70" xfId="0" applyBorder="1" applyAlignment="1">
      <alignment/>
    </xf>
    <xf numFmtId="0" fontId="0" fillId="0" borderId="70" xfId="0" applyFont="1" applyBorder="1" applyAlignment="1">
      <alignment horizontal="left"/>
    </xf>
    <xf numFmtId="0" fontId="0" fillId="0" borderId="70" xfId="0" applyFont="1" applyBorder="1" applyAlignment="1">
      <alignment horizontal="center" wrapText="1"/>
    </xf>
    <xf numFmtId="0" fontId="0" fillId="0" borderId="1" xfId="0" applyBorder="1" applyAlignment="1" applyProtection="1">
      <alignment horizontal="center" wrapText="1"/>
      <protection/>
    </xf>
    <xf numFmtId="0" fontId="0" fillId="0" borderId="1" xfId="0" applyFont="1" applyBorder="1" applyAlignment="1" applyProtection="1">
      <alignment horizontal="center" wrapText="1"/>
      <protection/>
    </xf>
    <xf numFmtId="173" fontId="0" fillId="0" borderId="71" xfId="15" applyNumberFormat="1" applyBorder="1" applyAlignment="1" applyProtection="1">
      <alignment/>
      <protection locked="0"/>
    </xf>
    <xf numFmtId="173" fontId="0" fillId="0" borderId="72" xfId="15" applyNumberFormat="1" applyBorder="1" applyAlignment="1" applyProtection="1">
      <alignment/>
      <protection locked="0"/>
    </xf>
    <xf numFmtId="173" fontId="0" fillId="0" borderId="73" xfId="15" applyNumberFormat="1" applyBorder="1" applyAlignment="1" applyProtection="1">
      <alignment/>
      <protection locked="0"/>
    </xf>
    <xf numFmtId="173" fontId="0" fillId="0" borderId="74" xfId="15" applyNumberFormat="1" applyBorder="1" applyAlignment="1">
      <alignment/>
    </xf>
    <xf numFmtId="0" fontId="10" fillId="0" borderId="75" xfId="0" applyFont="1" applyBorder="1" applyAlignment="1">
      <alignment horizontal="left"/>
    </xf>
    <xf numFmtId="0" fontId="10" fillId="0" borderId="20" xfId="0" applyFont="1" applyBorder="1" applyAlignment="1">
      <alignment horizontal="left"/>
    </xf>
    <xf numFmtId="38" fontId="6" fillId="0" borderId="14" xfId="15" applyNumberFormat="1" applyFont="1" applyBorder="1" applyAlignment="1" applyProtection="1">
      <alignment/>
      <protection/>
    </xf>
    <xf numFmtId="38" fontId="0" fillId="0" borderId="15" xfId="15" applyNumberFormat="1" applyBorder="1" applyAlignment="1" applyProtection="1">
      <alignment/>
      <protection/>
    </xf>
    <xf numFmtId="0" fontId="1" fillId="0" borderId="0" xfId="0" applyFont="1" applyFill="1" applyBorder="1" applyAlignment="1">
      <alignment/>
    </xf>
    <xf numFmtId="15" fontId="0" fillId="0" borderId="0" xfId="0" applyNumberFormat="1" applyAlignment="1">
      <alignment/>
    </xf>
    <xf numFmtId="0" fontId="1" fillId="0" borderId="0" xfId="0" applyFont="1" applyAlignment="1">
      <alignment/>
    </xf>
    <xf numFmtId="0" fontId="33" fillId="0" borderId="0" xfId="0" applyNumberFormat="1" applyFont="1" applyAlignment="1">
      <alignment/>
    </xf>
    <xf numFmtId="210" fontId="0" fillId="0" borderId="59" xfId="0" applyNumberFormat="1" applyBorder="1" applyAlignment="1">
      <alignment/>
    </xf>
    <xf numFmtId="0" fontId="25" fillId="0" borderId="61" xfId="0" applyFont="1" applyFill="1" applyBorder="1" applyAlignment="1">
      <alignment horizontal="right"/>
    </xf>
    <xf numFmtId="49" fontId="0" fillId="0" borderId="1" xfId="0" applyNumberFormat="1" applyBorder="1" applyAlignment="1">
      <alignment/>
    </xf>
    <xf numFmtId="0" fontId="0" fillId="0" borderId="1" xfId="0" applyFill="1" applyBorder="1" applyAlignment="1">
      <alignment/>
    </xf>
    <xf numFmtId="0" fontId="25" fillId="0" borderId="76" xfId="0" applyFont="1" applyBorder="1" applyAlignment="1">
      <alignment horizontal="right"/>
    </xf>
    <xf numFmtId="210" fontId="0" fillId="0" borderId="3" xfId="0" applyNumberFormat="1" applyBorder="1" applyAlignment="1">
      <alignment/>
    </xf>
    <xf numFmtId="0" fontId="0" fillId="0" borderId="3" xfId="0" applyNumberFormat="1" applyBorder="1" applyAlignment="1">
      <alignment/>
    </xf>
    <xf numFmtId="210" fontId="0" fillId="0" borderId="77" xfId="0" applyNumberFormat="1" applyBorder="1" applyAlignment="1">
      <alignment/>
    </xf>
    <xf numFmtId="0" fontId="25" fillId="0" borderId="78" xfId="0" applyFont="1" applyFill="1" applyBorder="1" applyAlignment="1">
      <alignment horizontal="right"/>
    </xf>
    <xf numFmtId="0" fontId="0" fillId="0" borderId="6" xfId="0" applyFill="1" applyBorder="1" applyAlignment="1">
      <alignment/>
    </xf>
    <xf numFmtId="0" fontId="0" fillId="0" borderId="79" xfId="0" applyBorder="1" applyAlignment="1">
      <alignment/>
    </xf>
    <xf numFmtId="38" fontId="0" fillId="0" borderId="9" xfId="17" applyNumberFormat="1" applyBorder="1" applyAlignment="1" applyProtection="1">
      <alignment/>
      <protection locked="0"/>
    </xf>
    <xf numFmtId="38" fontId="0" fillId="0" borderId="32" xfId="17" applyNumberFormat="1" applyBorder="1" applyAlignment="1" applyProtection="1">
      <alignment/>
      <protection locked="0"/>
    </xf>
    <xf numFmtId="38" fontId="0" fillId="0" borderId="33" xfId="0" applyNumberFormat="1" applyBorder="1" applyAlignment="1">
      <alignment/>
    </xf>
    <xf numFmtId="38" fontId="0" fillId="0" borderId="64" xfId="0" applyNumberFormat="1" applyBorder="1" applyAlignment="1">
      <alignment/>
    </xf>
    <xf numFmtId="171" fontId="0" fillId="0" borderId="80" xfId="15" applyBorder="1" applyAlignment="1">
      <alignment horizontal="left"/>
    </xf>
    <xf numFmtId="171" fontId="0" fillId="0" borderId="81" xfId="15" applyBorder="1" applyAlignment="1">
      <alignment horizontal="left"/>
    </xf>
    <xf numFmtId="173" fontId="0" fillId="0" borderId="82" xfId="15" applyNumberFormat="1" applyBorder="1" applyAlignment="1" applyProtection="1">
      <alignment/>
      <protection locked="0"/>
    </xf>
    <xf numFmtId="0" fontId="0" fillId="0" borderId="83" xfId="0" applyBorder="1" applyAlignment="1" applyProtection="1">
      <alignment horizontal="left"/>
      <protection locked="0"/>
    </xf>
    <xf numFmtId="0" fontId="0" fillId="0" borderId="84" xfId="0" applyBorder="1" applyAlignment="1" applyProtection="1">
      <alignment horizontal="left"/>
      <protection locked="0"/>
    </xf>
    <xf numFmtId="173" fontId="0" fillId="0" borderId="85" xfId="15" applyNumberFormat="1" applyBorder="1" applyAlignment="1">
      <alignment/>
    </xf>
    <xf numFmtId="171" fontId="0" fillId="0" borderId="86" xfId="15" applyBorder="1" applyAlignment="1">
      <alignment horizontal="left"/>
    </xf>
    <xf numFmtId="171" fontId="0" fillId="0" borderId="87" xfId="15" applyBorder="1" applyAlignment="1">
      <alignment horizontal="left"/>
    </xf>
    <xf numFmtId="0" fontId="0" fillId="0" borderId="88" xfId="0" applyBorder="1" applyAlignment="1" applyProtection="1">
      <alignment horizontal="left"/>
      <protection locked="0"/>
    </xf>
    <xf numFmtId="0" fontId="10" fillId="0" borderId="1" xfId="0" applyFont="1" applyBorder="1" applyAlignment="1">
      <alignment/>
    </xf>
    <xf numFmtId="0" fontId="12" fillId="0" borderId="1" xfId="0" applyFont="1" applyBorder="1" applyAlignment="1">
      <alignment/>
    </xf>
    <xf numFmtId="0" fontId="12" fillId="0" borderId="1" xfId="0" applyFont="1" applyBorder="1" applyAlignment="1">
      <alignment horizontal="right"/>
    </xf>
    <xf numFmtId="0" fontId="12" fillId="0" borderId="1" xfId="0" applyFont="1" applyBorder="1" applyAlignment="1">
      <alignment horizontal="left"/>
    </xf>
    <xf numFmtId="0" fontId="0" fillId="0" borderId="1" xfId="0" applyFont="1" applyBorder="1" applyAlignment="1" applyProtection="1">
      <alignment vertical="top" wrapText="1"/>
      <protection locked="0"/>
    </xf>
    <xf numFmtId="0" fontId="11" fillId="0" borderId="1" xfId="0" applyFont="1" applyBorder="1" applyAlignment="1">
      <alignment horizontal="right" vertical="top"/>
    </xf>
    <xf numFmtId="0" fontId="0" fillId="0" borderId="1" xfId="0" applyFont="1" applyBorder="1" applyAlignment="1" applyProtection="1">
      <alignment vertical="top"/>
      <protection locked="0"/>
    </xf>
    <xf numFmtId="0" fontId="17" fillId="0" borderId="1" xfId="0" applyNumberFormat="1" applyFont="1" applyBorder="1" applyAlignment="1">
      <alignment horizontal="center"/>
    </xf>
    <xf numFmtId="0" fontId="0" fillId="0" borderId="1" xfId="0" applyBorder="1" applyAlignment="1" applyProtection="1">
      <alignment horizontal="left"/>
      <protection locked="0"/>
    </xf>
    <xf numFmtId="0" fontId="8" fillId="0" borderId="1" xfId="0" applyFont="1" applyBorder="1" applyAlignment="1">
      <alignment horizontal="left"/>
    </xf>
    <xf numFmtId="0" fontId="0" fillId="0" borderId="1" xfId="0" applyFont="1" applyBorder="1" applyAlignment="1" applyProtection="1">
      <alignment vertical="top" wrapText="1"/>
      <protection locked="0"/>
    </xf>
    <xf numFmtId="0" fontId="17" fillId="0" borderId="1" xfId="0" applyFont="1" applyBorder="1" applyAlignment="1">
      <alignment horizontal="left"/>
    </xf>
    <xf numFmtId="0" fontId="26" fillId="0" borderId="1" xfId="0" applyFont="1" applyBorder="1" applyAlignment="1">
      <alignment horizontal="left"/>
    </xf>
    <xf numFmtId="0" fontId="1" fillId="0" borderId="1" xfId="0" applyFont="1" applyBorder="1" applyAlignment="1">
      <alignment horizontal="left" vertical="top"/>
    </xf>
    <xf numFmtId="0" fontId="11" fillId="0" borderId="1" xfId="0" applyFont="1" applyBorder="1" applyAlignment="1">
      <alignment horizontal="right" vertical="center"/>
    </xf>
    <xf numFmtId="0" fontId="11" fillId="0" borderId="1" xfId="0" applyFont="1" applyBorder="1" applyAlignment="1">
      <alignment horizontal="left" vertical="top"/>
    </xf>
    <xf numFmtId="0" fontId="0" fillId="0" borderId="1" xfId="0" applyFont="1" applyBorder="1" applyAlignment="1" applyProtection="1">
      <alignment vertical="top"/>
      <protection locked="0"/>
    </xf>
    <xf numFmtId="0" fontId="5" fillId="0" borderId="1" xfId="0" applyFont="1" applyBorder="1" applyAlignment="1">
      <alignment vertical="top" wrapText="1"/>
    </xf>
    <xf numFmtId="0" fontId="0" fillId="0" borderId="3"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34" xfId="0" applyFont="1" applyBorder="1" applyAlignment="1" applyProtection="1">
      <alignment horizontal="left" vertical="top"/>
      <protection locked="0"/>
    </xf>
    <xf numFmtId="0" fontId="0" fillId="0" borderId="33" xfId="0" applyFont="1" applyBorder="1" applyAlignment="1" applyProtection="1">
      <alignment horizontal="left" vertical="top"/>
      <protection locked="0"/>
    </xf>
    <xf numFmtId="0" fontId="0" fillId="0" borderId="65" xfId="0" applyFont="1" applyBorder="1" applyAlignment="1" applyProtection="1">
      <alignment horizontal="left" vertical="top"/>
      <protection locked="0"/>
    </xf>
    <xf numFmtId="0" fontId="0" fillId="0" borderId="65" xfId="0" applyFont="1" applyBorder="1" applyAlignment="1" applyProtection="1">
      <alignment horizontal="left" vertical="top"/>
      <protection locked="0"/>
    </xf>
    <xf numFmtId="0" fontId="0" fillId="0" borderId="33" xfId="0" applyFont="1" applyBorder="1" applyAlignment="1" applyProtection="1">
      <alignment horizontal="left" vertical="top"/>
      <protection locked="0"/>
    </xf>
    <xf numFmtId="0" fontId="0" fillId="0" borderId="70" xfId="0" applyFont="1" applyBorder="1" applyAlignment="1" applyProtection="1">
      <alignment horizontal="left" vertical="top"/>
      <protection locked="0"/>
    </xf>
    <xf numFmtId="0" fontId="0" fillId="0" borderId="70" xfId="0" applyFont="1" applyBorder="1" applyAlignment="1">
      <alignment horizontal="left" vertical="top"/>
    </xf>
    <xf numFmtId="0" fontId="11" fillId="0" borderId="21" xfId="0" applyFont="1" applyBorder="1" applyAlignment="1">
      <alignment/>
    </xf>
    <xf numFmtId="0" fontId="0" fillId="0" borderId="10" xfId="0" applyBorder="1" applyAlignment="1" applyProtection="1">
      <alignment/>
      <protection locked="0"/>
    </xf>
    <xf numFmtId="0" fontId="0" fillId="0" borderId="6" xfId="0" applyBorder="1" applyAlignment="1" applyProtection="1">
      <alignment/>
      <protection locked="0"/>
    </xf>
    <xf numFmtId="0" fontId="7" fillId="0" borderId="15" xfId="0" applyFont="1" applyBorder="1" applyAlignment="1">
      <alignment/>
    </xf>
    <xf numFmtId="194" fontId="0" fillId="0" borderId="15" xfId="21" applyNumberFormat="1" applyBorder="1" applyAlignment="1">
      <alignment/>
    </xf>
    <xf numFmtId="194" fontId="0" fillId="0" borderId="12" xfId="21" applyNumberFormat="1" applyBorder="1" applyAlignment="1">
      <alignment/>
    </xf>
    <xf numFmtId="0" fontId="0" fillId="0" borderId="89" xfId="0" applyBorder="1" applyAlignment="1">
      <alignment vertical="center"/>
    </xf>
    <xf numFmtId="194" fontId="1" fillId="0" borderId="7" xfId="21" applyNumberFormat="1" applyFont="1" applyFill="1" applyBorder="1" applyAlignment="1">
      <alignment/>
    </xf>
    <xf numFmtId="194" fontId="1" fillId="0" borderId="28" xfId="21" applyNumberFormat="1" applyFont="1" applyFill="1" applyBorder="1" applyAlignment="1">
      <alignment/>
    </xf>
    <xf numFmtId="207" fontId="0" fillId="0" borderId="13" xfId="0" applyNumberFormat="1" applyBorder="1" applyAlignment="1">
      <alignment/>
    </xf>
    <xf numFmtId="194" fontId="11" fillId="0" borderId="33" xfId="21" applyNumberFormat="1" applyFont="1" applyBorder="1" applyAlignment="1">
      <alignment/>
    </xf>
    <xf numFmtId="0" fontId="0" fillId="0" borderId="90" xfId="0" applyBorder="1" applyAlignment="1">
      <alignment/>
    </xf>
    <xf numFmtId="0" fontId="0" fillId="0" borderId="67" xfId="0" applyBorder="1" applyAlignment="1">
      <alignment/>
    </xf>
    <xf numFmtId="0" fontId="0" fillId="0" borderId="7" xfId="0" applyBorder="1" applyAlignment="1">
      <alignment/>
    </xf>
    <xf numFmtId="200" fontId="11" fillId="0" borderId="1" xfId="0" applyNumberFormat="1" applyFont="1" applyBorder="1" applyAlignment="1">
      <alignment horizontal="right" vertical="top"/>
    </xf>
    <xf numFmtId="3" fontId="0" fillId="0" borderId="91" xfId="17" applyNumberFormat="1" applyBorder="1" applyAlignment="1" applyProtection="1">
      <alignment/>
      <protection locked="0"/>
    </xf>
    <xf numFmtId="0" fontId="9" fillId="0" borderId="92" xfId="0" applyFont="1" applyBorder="1" applyAlignment="1">
      <alignment/>
    </xf>
    <xf numFmtId="214" fontId="6" fillId="2" borderId="14" xfId="0" applyNumberFormat="1" applyFont="1" applyFill="1" applyBorder="1" applyAlignment="1" applyProtection="1">
      <alignment horizontal="right"/>
      <protection locked="0"/>
    </xf>
    <xf numFmtId="194" fontId="11" fillId="0" borderId="64" xfId="21" applyNumberFormat="1" applyFont="1" applyBorder="1" applyAlignment="1">
      <alignment/>
    </xf>
    <xf numFmtId="1" fontId="11" fillId="0" borderId="1" xfId="0" applyNumberFormat="1" applyFont="1" applyBorder="1" applyAlignment="1" applyProtection="1">
      <alignment horizontal="center"/>
      <protection/>
    </xf>
    <xf numFmtId="0" fontId="0" fillId="0" borderId="93" xfId="0" applyBorder="1" applyAlignment="1" applyProtection="1">
      <alignment horizontal="left"/>
      <protection locked="0"/>
    </xf>
    <xf numFmtId="215" fontId="0" fillId="0" borderId="8" xfId="17" applyNumberFormat="1" applyBorder="1" applyAlignment="1" applyProtection="1">
      <alignment/>
      <protection locked="0"/>
    </xf>
    <xf numFmtId="216" fontId="0" fillId="0" borderId="9" xfId="17" applyNumberFormat="1" applyBorder="1" applyAlignment="1" applyProtection="1">
      <alignment/>
      <protection locked="0"/>
    </xf>
    <xf numFmtId="216" fontId="0" fillId="0" borderId="9" xfId="17" applyNumberFormat="1" applyFont="1" applyBorder="1" applyAlignment="1" applyProtection="1">
      <alignment/>
      <protection locked="0"/>
    </xf>
    <xf numFmtId="216" fontId="0" fillId="0" borderId="9" xfId="0" applyNumberFormat="1" applyBorder="1" applyAlignment="1" applyProtection="1">
      <alignment/>
      <protection locked="0"/>
    </xf>
    <xf numFmtId="216" fontId="0" fillId="0" borderId="10" xfId="0" applyNumberFormat="1" applyBorder="1" applyAlignment="1" applyProtection="1">
      <alignment/>
      <protection locked="0"/>
    </xf>
    <xf numFmtId="216" fontId="0" fillId="0" borderId="34" xfId="0" applyNumberFormat="1" applyBorder="1" applyAlignment="1" applyProtection="1">
      <alignment/>
      <protection locked="0"/>
    </xf>
    <xf numFmtId="216" fontId="0" fillId="0" borderId="33" xfId="0" applyNumberFormat="1" applyBorder="1" applyAlignment="1" applyProtection="1">
      <alignment/>
      <protection locked="0"/>
    </xf>
    <xf numFmtId="216" fontId="0" fillId="0" borderId="64" xfId="0" applyNumberFormat="1" applyBorder="1" applyAlignment="1" applyProtection="1">
      <alignment/>
      <protection locked="0"/>
    </xf>
    <xf numFmtId="216" fontId="0" fillId="0" borderId="13" xfId="0" applyNumberFormat="1" applyBorder="1" applyAlignment="1" applyProtection="1">
      <alignment/>
      <protection locked="0"/>
    </xf>
    <xf numFmtId="216" fontId="0" fillId="0" borderId="12" xfId="0" applyNumberFormat="1" applyBorder="1" applyAlignment="1" applyProtection="1">
      <alignment/>
      <protection locked="0"/>
    </xf>
    <xf numFmtId="216" fontId="0" fillId="0" borderId="6" xfId="0" applyNumberFormat="1" applyBorder="1" applyAlignment="1" applyProtection="1">
      <alignment/>
      <protection locked="0"/>
    </xf>
    <xf numFmtId="216" fontId="0" fillId="0" borderId="36" xfId="0" applyNumberFormat="1" applyBorder="1" applyAlignment="1" applyProtection="1">
      <alignment/>
      <protection locked="0"/>
    </xf>
    <xf numFmtId="0" fontId="11" fillId="0" borderId="33" xfId="0" applyFont="1" applyBorder="1" applyAlignment="1">
      <alignment horizontal="right" vertical="top"/>
    </xf>
    <xf numFmtId="0" fontId="11" fillId="0" borderId="64" xfId="0" applyFont="1" applyFill="1" applyBorder="1" applyAlignment="1" applyProtection="1">
      <alignment horizontal="right" vertical="center"/>
      <protection locked="0"/>
    </xf>
    <xf numFmtId="216" fontId="0" fillId="0" borderId="9" xfId="0" applyNumberFormat="1" applyBorder="1" applyAlignment="1">
      <alignment/>
    </xf>
    <xf numFmtId="216" fontId="0" fillId="0" borderId="27" xfId="0" applyNumberFormat="1" applyBorder="1" applyAlignment="1">
      <alignment/>
    </xf>
    <xf numFmtId="216" fontId="0" fillId="0" borderId="10" xfId="0" applyNumberFormat="1" applyBorder="1" applyAlignment="1">
      <alignment/>
    </xf>
    <xf numFmtId="216" fontId="0" fillId="0" borderId="29" xfId="0" applyNumberFormat="1" applyBorder="1" applyAlignment="1">
      <alignment/>
    </xf>
    <xf numFmtId="216" fontId="0" fillId="0" borderId="90" xfId="0" applyNumberFormat="1" applyBorder="1" applyAlignment="1" applyProtection="1">
      <alignment/>
      <protection locked="0"/>
    </xf>
    <xf numFmtId="216" fontId="0" fillId="0" borderId="27" xfId="0" applyNumberFormat="1" applyBorder="1" applyAlignment="1" applyProtection="1">
      <alignment/>
      <protection locked="0"/>
    </xf>
    <xf numFmtId="215" fontId="0" fillId="0" borderId="8" xfId="21" applyNumberFormat="1" applyBorder="1" applyAlignment="1" applyProtection="1">
      <alignment/>
      <protection locked="0"/>
    </xf>
    <xf numFmtId="215" fontId="0" fillId="0" borderId="26" xfId="21" applyNumberFormat="1" applyBorder="1" applyAlignment="1" applyProtection="1">
      <alignment/>
      <protection locked="0"/>
    </xf>
    <xf numFmtId="216" fontId="0" fillId="0" borderId="9" xfId="21" applyNumberFormat="1" applyBorder="1" applyAlignment="1" applyProtection="1">
      <alignment/>
      <protection locked="0"/>
    </xf>
    <xf numFmtId="216" fontId="0" fillId="0" borderId="27" xfId="21" applyNumberFormat="1" applyBorder="1" applyAlignment="1" applyProtection="1">
      <alignment/>
      <protection locked="0"/>
    </xf>
    <xf numFmtId="216" fontId="0" fillId="0" borderId="10" xfId="21" applyNumberFormat="1" applyBorder="1" applyAlignment="1" applyProtection="1">
      <alignment/>
      <protection locked="0"/>
    </xf>
    <xf numFmtId="216" fontId="0" fillId="0" borderId="29" xfId="21" applyNumberFormat="1" applyBorder="1" applyAlignment="1" applyProtection="1">
      <alignment/>
      <protection locked="0"/>
    </xf>
    <xf numFmtId="215" fontId="11" fillId="0" borderId="11" xfId="0" applyNumberFormat="1" applyFont="1" applyBorder="1" applyAlignment="1">
      <alignment vertical="top"/>
    </xf>
    <xf numFmtId="215" fontId="11" fillId="0" borderId="24" xfId="0" applyNumberFormat="1" applyFont="1" applyBorder="1" applyAlignment="1">
      <alignment vertical="top"/>
    </xf>
    <xf numFmtId="215" fontId="0" fillId="0" borderId="65" xfId="21" applyNumberFormat="1" applyBorder="1" applyAlignment="1" applyProtection="1">
      <alignment/>
      <protection locked="0"/>
    </xf>
    <xf numFmtId="215" fontId="0" fillId="0" borderId="94" xfId="21" applyNumberFormat="1" applyBorder="1" applyAlignment="1" applyProtection="1">
      <alignment/>
      <protection locked="0"/>
    </xf>
    <xf numFmtId="216" fontId="0" fillId="0" borderId="33" xfId="21" applyNumberFormat="1" applyBorder="1" applyAlignment="1" applyProtection="1">
      <alignment/>
      <protection locked="0"/>
    </xf>
    <xf numFmtId="216" fontId="0" fillId="0" borderId="95" xfId="0" applyNumberFormat="1" applyBorder="1" applyAlignment="1" applyProtection="1">
      <alignment/>
      <protection locked="0"/>
    </xf>
    <xf numFmtId="216" fontId="0" fillId="0" borderId="67" xfId="21" applyNumberFormat="1" applyBorder="1" applyAlignment="1" applyProtection="1">
      <alignment/>
      <protection locked="0"/>
    </xf>
    <xf numFmtId="215" fontId="11" fillId="0" borderId="19" xfId="21" applyNumberFormat="1" applyFont="1" applyBorder="1" applyAlignment="1">
      <alignment/>
    </xf>
    <xf numFmtId="215" fontId="11" fillId="0" borderId="19" xfId="0" applyNumberFormat="1" applyFont="1" applyBorder="1" applyAlignment="1">
      <alignment vertical="top"/>
    </xf>
    <xf numFmtId="215" fontId="0" fillId="0" borderId="96" xfId="17" applyNumberFormat="1" applyBorder="1" applyAlignment="1" applyProtection="1">
      <alignment/>
      <protection locked="0"/>
    </xf>
    <xf numFmtId="216" fontId="0" fillId="0" borderId="96" xfId="17" applyNumberFormat="1" applyBorder="1" applyAlignment="1" applyProtection="1">
      <alignment/>
      <protection locked="0"/>
    </xf>
    <xf numFmtId="216" fontId="0" fillId="0" borderId="21" xfId="0" applyNumberFormat="1" applyBorder="1" applyAlignment="1" applyProtection="1">
      <alignment/>
      <protection locked="0"/>
    </xf>
    <xf numFmtId="216" fontId="0" fillId="0" borderId="97" xfId="17" applyNumberFormat="1" applyBorder="1" applyAlignment="1" applyProtection="1">
      <alignment/>
      <protection locked="0"/>
    </xf>
    <xf numFmtId="215" fontId="11" fillId="0" borderId="19" xfId="0" applyNumberFormat="1" applyFont="1" applyBorder="1" applyAlignment="1" applyProtection="1">
      <alignment vertical="top"/>
      <protection/>
    </xf>
    <xf numFmtId="215" fontId="11" fillId="0" borderId="98" xfId="17" applyNumberFormat="1" applyFont="1" applyBorder="1" applyAlignment="1" applyProtection="1">
      <alignment horizontal="right"/>
      <protection locked="0"/>
    </xf>
    <xf numFmtId="215" fontId="11" fillId="0" borderId="18" xfId="0" applyNumberFormat="1" applyFont="1" applyBorder="1" applyAlignment="1">
      <alignment horizontal="right" vertical="top"/>
    </xf>
    <xf numFmtId="215" fontId="0" fillId="0" borderId="12" xfId="0" applyNumberFormat="1" applyBorder="1" applyAlignment="1" applyProtection="1">
      <alignment/>
      <protection locked="0"/>
    </xf>
    <xf numFmtId="215" fontId="0" fillId="0" borderId="35" xfId="0" applyNumberFormat="1" applyBorder="1" applyAlignment="1" applyProtection="1">
      <alignment/>
      <protection locked="0"/>
    </xf>
    <xf numFmtId="216" fontId="0" fillId="0" borderId="29" xfId="0" applyNumberFormat="1" applyBorder="1" applyAlignment="1" applyProtection="1">
      <alignment/>
      <protection locked="0"/>
    </xf>
    <xf numFmtId="215" fontId="11" fillId="0" borderId="99" xfId="0" applyNumberFormat="1" applyFont="1" applyBorder="1" applyAlignment="1">
      <alignment vertical="top"/>
    </xf>
    <xf numFmtId="215" fontId="0" fillId="0" borderId="21" xfId="0" applyNumberFormat="1" applyBorder="1" applyAlignment="1" applyProtection="1">
      <alignment/>
      <protection locked="0"/>
    </xf>
    <xf numFmtId="215" fontId="0" fillId="0" borderId="94" xfId="0" applyNumberFormat="1" applyBorder="1" applyAlignment="1" applyProtection="1">
      <alignment/>
      <protection locked="0"/>
    </xf>
    <xf numFmtId="216" fontId="0" fillId="0" borderId="22" xfId="0" applyNumberFormat="1" applyBorder="1" applyAlignment="1" applyProtection="1">
      <alignment/>
      <protection locked="0"/>
    </xf>
    <xf numFmtId="216" fontId="0" fillId="0" borderId="63" xfId="0" applyNumberFormat="1" applyBorder="1" applyAlignment="1" applyProtection="1">
      <alignment/>
      <protection locked="0"/>
    </xf>
    <xf numFmtId="215" fontId="0" fillId="0" borderId="21" xfId="0" applyNumberFormat="1" applyBorder="1" applyAlignment="1">
      <alignment/>
    </xf>
    <xf numFmtId="215" fontId="0" fillId="0" borderId="94" xfId="0" applyNumberFormat="1" applyBorder="1" applyAlignment="1">
      <alignment/>
    </xf>
    <xf numFmtId="216" fontId="0" fillId="0" borderId="13" xfId="0" applyNumberFormat="1" applyBorder="1" applyAlignment="1">
      <alignment/>
    </xf>
    <xf numFmtId="216" fontId="0" fillId="0" borderId="95" xfId="0" applyNumberFormat="1" applyBorder="1" applyAlignment="1">
      <alignment/>
    </xf>
    <xf numFmtId="215" fontId="1" fillId="0" borderId="18" xfId="0" applyNumberFormat="1" applyFont="1" applyBorder="1" applyAlignment="1">
      <alignment/>
    </xf>
    <xf numFmtId="215" fontId="1" fillId="0" borderId="50" xfId="0" applyNumberFormat="1" applyFont="1" applyBorder="1" applyAlignment="1">
      <alignment/>
    </xf>
    <xf numFmtId="216" fontId="0" fillId="0" borderId="94" xfId="0" applyNumberFormat="1" applyBorder="1" applyAlignment="1" applyProtection="1">
      <alignment/>
      <protection locked="0"/>
    </xf>
    <xf numFmtId="216" fontId="0" fillId="0" borderId="21" xfId="0" applyNumberFormat="1" applyBorder="1" applyAlignment="1">
      <alignment/>
    </xf>
    <xf numFmtId="216" fontId="0" fillId="0" borderId="94" xfId="0" applyNumberFormat="1" applyBorder="1" applyAlignment="1">
      <alignment/>
    </xf>
    <xf numFmtId="215" fontId="0" fillId="0" borderId="41" xfId="0" applyNumberFormat="1" applyBorder="1" applyAlignment="1" applyProtection="1">
      <alignment/>
      <protection locked="0"/>
    </xf>
    <xf numFmtId="215" fontId="11" fillId="0" borderId="14" xfId="0" applyNumberFormat="1" applyFont="1" applyBorder="1" applyAlignment="1">
      <alignment vertical="top"/>
    </xf>
    <xf numFmtId="216" fontId="0" fillId="0" borderId="65" xfId="0" applyNumberFormat="1" applyBorder="1" applyAlignment="1" applyProtection="1">
      <alignment/>
      <protection locked="0"/>
    </xf>
    <xf numFmtId="215" fontId="0" fillId="0" borderId="71" xfId="15" applyNumberFormat="1" applyBorder="1" applyAlignment="1" applyProtection="1">
      <alignment/>
      <protection locked="0"/>
    </xf>
    <xf numFmtId="215" fontId="0" fillId="0" borderId="72" xfId="15" applyNumberFormat="1" applyBorder="1" applyAlignment="1" applyProtection="1">
      <alignment/>
      <protection locked="0"/>
    </xf>
    <xf numFmtId="215" fontId="0" fillId="0" borderId="73" xfId="15" applyNumberFormat="1" applyBorder="1" applyAlignment="1" applyProtection="1">
      <alignment/>
      <protection locked="0"/>
    </xf>
    <xf numFmtId="215" fontId="0" fillId="0" borderId="74" xfId="15" applyNumberFormat="1" applyBorder="1" applyAlignment="1">
      <alignment/>
    </xf>
    <xf numFmtId="215" fontId="6" fillId="0" borderId="100" xfId="15" applyNumberFormat="1" applyFont="1" applyBorder="1" applyAlignment="1" applyProtection="1">
      <alignment/>
      <protection locked="0"/>
    </xf>
    <xf numFmtId="215" fontId="6" fillId="0" borderId="41" xfId="15" applyNumberFormat="1" applyFont="1" applyBorder="1" applyAlignment="1" applyProtection="1">
      <alignment/>
      <protection locked="0"/>
    </xf>
    <xf numFmtId="216" fontId="6" fillId="0" borderId="67" xfId="15" applyNumberFormat="1" applyFont="1" applyBorder="1" applyAlignment="1" applyProtection="1">
      <alignment/>
      <protection locked="0"/>
    </xf>
    <xf numFmtId="216" fontId="6" fillId="0" borderId="33" xfId="15" applyNumberFormat="1" applyFont="1" applyBorder="1" applyAlignment="1" applyProtection="1">
      <alignment/>
      <protection locked="0"/>
    </xf>
    <xf numFmtId="216" fontId="6" fillId="0" borderId="11" xfId="15" applyNumberFormat="1" applyFont="1" applyBorder="1" applyAlignment="1" applyProtection="1">
      <alignment/>
      <protection locked="0"/>
    </xf>
    <xf numFmtId="215" fontId="6" fillId="0" borderId="20" xfId="15" applyNumberFormat="1" applyFont="1" applyBorder="1" applyAlignment="1" applyProtection="1">
      <alignment/>
      <protection/>
    </xf>
    <xf numFmtId="216" fontId="6" fillId="0" borderId="66" xfId="15" applyNumberFormat="1" applyFont="1" applyBorder="1" applyAlignment="1" applyProtection="1">
      <alignment/>
      <protection locked="0"/>
    </xf>
    <xf numFmtId="215" fontId="6" fillId="0" borderId="81" xfId="15" applyNumberFormat="1" applyFont="1" applyBorder="1" applyAlignment="1" applyProtection="1">
      <alignment/>
      <protection/>
    </xf>
    <xf numFmtId="0" fontId="0" fillId="0" borderId="87" xfId="0" applyBorder="1" applyAlignment="1">
      <alignment/>
    </xf>
    <xf numFmtId="215" fontId="0" fillId="0" borderId="9" xfId="0" applyNumberFormat="1" applyBorder="1" applyAlignment="1" applyProtection="1">
      <alignment/>
      <protection locked="0"/>
    </xf>
    <xf numFmtId="215" fontId="11" fillId="0" borderId="6" xfId="0" applyNumberFormat="1" applyFont="1" applyBorder="1" applyAlignment="1">
      <alignment vertical="top"/>
    </xf>
    <xf numFmtId="215" fontId="1" fillId="0" borderId="18" xfId="0" applyNumberFormat="1" applyFont="1" applyFill="1" applyBorder="1" applyAlignment="1">
      <alignment/>
    </xf>
    <xf numFmtId="215" fontId="1" fillId="0" borderId="50" xfId="0" applyNumberFormat="1" applyFont="1" applyFill="1" applyBorder="1" applyAlignment="1">
      <alignment/>
    </xf>
    <xf numFmtId="215" fontId="11" fillId="0" borderId="33" xfId="0" applyNumberFormat="1" applyFont="1" applyBorder="1" applyAlignment="1">
      <alignment vertical="top"/>
    </xf>
    <xf numFmtId="215" fontId="11" fillId="0" borderId="67" xfId="0" applyNumberFormat="1" applyFont="1" applyBorder="1" applyAlignment="1">
      <alignment vertical="top"/>
    </xf>
    <xf numFmtId="215" fontId="11" fillId="0" borderId="30" xfId="0" applyNumberFormat="1" applyFont="1" applyBorder="1" applyAlignment="1">
      <alignment vertical="top"/>
    </xf>
    <xf numFmtId="215" fontId="0" fillId="0" borderId="8" xfId="0" applyNumberFormat="1" applyBorder="1" applyAlignment="1">
      <alignment/>
    </xf>
    <xf numFmtId="215" fontId="0" fillId="0" borderId="26" xfId="0" applyNumberFormat="1" applyBorder="1" applyAlignment="1">
      <alignment/>
    </xf>
    <xf numFmtId="215" fontId="0" fillId="0" borderId="9" xfId="0" applyNumberFormat="1" applyBorder="1" applyAlignment="1">
      <alignment/>
    </xf>
    <xf numFmtId="215" fontId="0" fillId="0" borderId="27" xfId="0" applyNumberFormat="1" applyBorder="1" applyAlignment="1">
      <alignment/>
    </xf>
    <xf numFmtId="216" fontId="0" fillId="0" borderId="6" xfId="0" applyNumberFormat="1" applyBorder="1" applyAlignment="1">
      <alignment/>
    </xf>
    <xf numFmtId="215" fontId="1" fillId="0" borderId="34" xfId="0" applyNumberFormat="1" applyFont="1" applyFill="1" applyBorder="1" applyAlignment="1">
      <alignment/>
    </xf>
    <xf numFmtId="215" fontId="1" fillId="0" borderId="90" xfId="0" applyNumberFormat="1" applyFont="1" applyFill="1" applyBorder="1" applyAlignment="1">
      <alignment/>
    </xf>
    <xf numFmtId="216" fontId="0" fillId="0" borderId="67" xfId="0" applyNumberFormat="1" applyBorder="1" applyAlignment="1" applyProtection="1">
      <alignment/>
      <protection locked="0"/>
    </xf>
    <xf numFmtId="215" fontId="1" fillId="0" borderId="101" xfId="0" applyNumberFormat="1" applyFont="1" applyFill="1" applyBorder="1" applyAlignment="1">
      <alignment/>
    </xf>
    <xf numFmtId="215" fontId="1" fillId="0" borderId="102" xfId="0" applyNumberFormat="1" applyFont="1" applyFill="1" applyBorder="1" applyAlignment="1">
      <alignment/>
    </xf>
    <xf numFmtId="215" fontId="1" fillId="0" borderId="18" xfId="17" applyNumberFormat="1" applyFont="1" applyFill="1" applyBorder="1" applyAlignment="1">
      <alignment/>
    </xf>
    <xf numFmtId="172" fontId="11" fillId="0" borderId="11" xfId="0" applyNumberFormat="1" applyFont="1" applyBorder="1" applyAlignment="1" applyProtection="1">
      <alignment vertical="top"/>
      <protection locked="0"/>
    </xf>
    <xf numFmtId="172" fontId="0" fillId="0" borderId="7" xfId="17" applyNumberFormat="1" applyBorder="1" applyAlignment="1" applyProtection="1">
      <alignment vertical="center"/>
      <protection locked="0"/>
    </xf>
    <xf numFmtId="172" fontId="11" fillId="0" borderId="30" xfId="0" applyNumberFormat="1" applyFont="1" applyBorder="1" applyAlignment="1" applyProtection="1">
      <alignment vertical="top"/>
      <protection locked="0"/>
    </xf>
    <xf numFmtId="0" fontId="5" fillId="0" borderId="0" xfId="0" applyFont="1" applyAlignment="1">
      <alignment vertical="top"/>
    </xf>
    <xf numFmtId="0" fontId="0" fillId="2" borderId="23" xfId="0" applyFill="1" applyBorder="1" applyAlignment="1" applyProtection="1">
      <alignment/>
      <protection locked="0"/>
    </xf>
    <xf numFmtId="0" fontId="0" fillId="2" borderId="38" xfId="0" applyFill="1" applyBorder="1" applyAlignment="1" applyProtection="1">
      <alignment/>
      <protection locked="0"/>
    </xf>
    <xf numFmtId="0" fontId="0" fillId="2" borderId="2" xfId="0" applyFill="1" applyBorder="1" applyAlignment="1" applyProtection="1">
      <alignment/>
      <protection locked="0"/>
    </xf>
    <xf numFmtId="0" fontId="0" fillId="2" borderId="23" xfId="0" applyFont="1" applyFill="1" applyBorder="1" applyAlignment="1" applyProtection="1">
      <alignment/>
      <protection locked="0"/>
    </xf>
    <xf numFmtId="0" fontId="0" fillId="2" borderId="2" xfId="0" applyFont="1" applyFill="1" applyBorder="1" applyAlignment="1" applyProtection="1">
      <alignment/>
      <protection locked="0"/>
    </xf>
    <xf numFmtId="0" fontId="2" fillId="2" borderId="23" xfId="20" applyFont="1" applyFill="1" applyBorder="1" applyAlignment="1" applyProtection="1">
      <alignment/>
      <protection locked="0"/>
    </xf>
    <xf numFmtId="0" fontId="2" fillId="2" borderId="38" xfId="20" applyFill="1" applyBorder="1" applyAlignment="1" applyProtection="1">
      <alignment/>
      <protection locked="0"/>
    </xf>
    <xf numFmtId="0" fontId="2" fillId="2" borderId="2" xfId="20" applyFill="1" applyBorder="1" applyAlignment="1" applyProtection="1">
      <alignment/>
      <protection locked="0"/>
    </xf>
    <xf numFmtId="0" fontId="0" fillId="0" borderId="103" xfId="0" applyBorder="1" applyAlignment="1" applyProtection="1">
      <alignment horizontal="left"/>
      <protection locked="0"/>
    </xf>
    <xf numFmtId="0" fontId="0" fillId="0" borderId="104" xfId="0" applyBorder="1" applyAlignment="1" applyProtection="1">
      <alignment horizontal="left"/>
      <protection locked="0"/>
    </xf>
    <xf numFmtId="194" fontId="0" fillId="0" borderId="105" xfId="21" applyNumberFormat="1" applyBorder="1" applyAlignment="1">
      <alignment horizontal="left"/>
    </xf>
    <xf numFmtId="0" fontId="0" fillId="0" borderId="13" xfId="0" applyBorder="1" applyAlignment="1">
      <alignment horizontal="left"/>
    </xf>
    <xf numFmtId="0" fontId="4" fillId="0" borderId="46" xfId="0" applyFont="1" applyBorder="1" applyAlignment="1">
      <alignment horizontal="center"/>
    </xf>
    <xf numFmtId="0" fontId="4" fillId="0" borderId="56" xfId="0" applyFont="1" applyBorder="1" applyAlignment="1">
      <alignment horizontal="center"/>
    </xf>
    <xf numFmtId="0" fontId="0" fillId="0" borderId="26" xfId="0" applyBorder="1" applyAlignment="1" applyProtection="1">
      <alignment horizontal="left"/>
      <protection locked="0"/>
    </xf>
    <xf numFmtId="0" fontId="11" fillId="0" borderId="106" xfId="0" applyFont="1" applyBorder="1" applyAlignment="1" applyProtection="1">
      <alignment horizontal="left"/>
      <protection locked="0"/>
    </xf>
    <xf numFmtId="0" fontId="11" fillId="0" borderId="107" xfId="0" applyFont="1" applyBorder="1" applyAlignment="1" applyProtection="1">
      <alignment horizontal="left"/>
      <protection locked="0"/>
    </xf>
    <xf numFmtId="0" fontId="11" fillId="0" borderId="108" xfId="0" applyFont="1" applyBorder="1" applyAlignment="1" applyProtection="1">
      <alignment horizontal="left"/>
      <protection locked="0"/>
    </xf>
    <xf numFmtId="0" fontId="11" fillId="0" borderId="67" xfId="0" applyFont="1" applyBorder="1" applyAlignment="1" applyProtection="1">
      <alignment horizontal="left"/>
      <protection locked="0"/>
    </xf>
    <xf numFmtId="0" fontId="11" fillId="0" borderId="109" xfId="0" applyFont="1" applyBorder="1" applyAlignment="1" applyProtection="1">
      <alignment horizontal="left"/>
      <protection locked="0"/>
    </xf>
    <xf numFmtId="0" fontId="11" fillId="0" borderId="110" xfId="0" applyFont="1" applyBorder="1" applyAlignment="1" applyProtection="1">
      <alignment horizontal="left"/>
      <protection locked="0"/>
    </xf>
    <xf numFmtId="0" fontId="0" fillId="0" borderId="67" xfId="0" applyBorder="1" applyAlignment="1" applyProtection="1">
      <alignment horizontal="left"/>
      <protection locked="0"/>
    </xf>
    <xf numFmtId="0" fontId="0" fillId="0" borderId="110" xfId="0" applyBorder="1" applyAlignment="1" applyProtection="1">
      <alignment horizontal="left"/>
      <protection locked="0"/>
    </xf>
    <xf numFmtId="0" fontId="0" fillId="0" borderId="66" xfId="0" applyBorder="1" applyAlignment="1" applyProtection="1">
      <alignment horizontal="left"/>
      <protection locked="0"/>
    </xf>
    <xf numFmtId="0" fontId="0" fillId="0" borderId="89" xfId="0" applyBorder="1" applyAlignment="1" applyProtection="1">
      <alignment horizontal="left"/>
      <protection locked="0"/>
    </xf>
    <xf numFmtId="3" fontId="11" fillId="0" borderId="14" xfId="0" applyNumberFormat="1" applyFont="1" applyBorder="1" applyAlignment="1">
      <alignment horizontal="right" vertical="top"/>
    </xf>
    <xf numFmtId="194" fontId="0" fillId="0" borderId="27" xfId="21" applyNumberFormat="1" applyBorder="1" applyAlignment="1">
      <alignment horizontal="left"/>
    </xf>
    <xf numFmtId="194" fontId="0" fillId="0" borderId="48" xfId="21" applyNumberFormat="1" applyBorder="1" applyAlignment="1">
      <alignment horizontal="left"/>
    </xf>
    <xf numFmtId="0" fontId="17" fillId="0" borderId="4" xfId="0" applyNumberFormat="1" applyFont="1" applyBorder="1" applyAlignment="1">
      <alignment horizontal="center"/>
    </xf>
    <xf numFmtId="0" fontId="17" fillId="0" borderId="5" xfId="0" applyNumberFormat="1" applyFont="1" applyBorder="1" applyAlignment="1">
      <alignment horizontal="center"/>
    </xf>
    <xf numFmtId="194" fontId="11" fillId="0" borderId="99" xfId="21" applyNumberFormat="1" applyFont="1" applyBorder="1" applyAlignment="1">
      <alignment horizontal="right"/>
    </xf>
    <xf numFmtId="194" fontId="11" fillId="0" borderId="111" xfId="21" applyNumberFormat="1" applyFont="1" applyBorder="1" applyAlignment="1">
      <alignment horizontal="right"/>
    </xf>
    <xf numFmtId="194" fontId="0" fillId="0" borderId="106" xfId="21" applyNumberFormat="1" applyFont="1" applyBorder="1" applyAlignment="1">
      <alignment horizontal="left"/>
    </xf>
    <xf numFmtId="194" fontId="0" fillId="0" borderId="108" xfId="21" applyNumberFormat="1" applyFont="1" applyBorder="1" applyAlignment="1">
      <alignment horizontal="left"/>
    </xf>
    <xf numFmtId="194" fontId="0" fillId="0" borderId="26" xfId="21" applyNumberFormat="1" applyBorder="1" applyAlignment="1">
      <alignment horizontal="left"/>
    </xf>
    <xf numFmtId="0" fontId="0" fillId="0" borderId="112" xfId="0" applyBorder="1" applyAlignment="1">
      <alignment/>
    </xf>
    <xf numFmtId="194" fontId="0" fillId="0" borderId="94" xfId="21" applyNumberFormat="1" applyBorder="1" applyAlignment="1">
      <alignment horizontal="left"/>
    </xf>
    <xf numFmtId="194" fontId="0" fillId="0" borderId="67" xfId="21" applyNumberFormat="1" applyFont="1" applyBorder="1" applyAlignment="1">
      <alignment horizontal="left"/>
    </xf>
    <xf numFmtId="194" fontId="0" fillId="0" borderId="110" xfId="21" applyNumberFormat="1" applyFont="1" applyBorder="1" applyAlignment="1">
      <alignment horizontal="left"/>
    </xf>
    <xf numFmtId="0" fontId="8" fillId="0" borderId="23" xfId="0" applyFont="1" applyBorder="1" applyAlignment="1">
      <alignment horizontal="left"/>
    </xf>
    <xf numFmtId="0" fontId="8" fillId="0" borderId="38" xfId="0" applyFont="1" applyBorder="1" applyAlignment="1">
      <alignment horizontal="left"/>
    </xf>
    <xf numFmtId="0" fontId="8" fillId="0" borderId="2" xfId="0" applyFont="1" applyBorder="1" applyAlignment="1">
      <alignment horizontal="left"/>
    </xf>
    <xf numFmtId="3" fontId="0" fillId="0" borderId="67" xfId="0" applyNumberFormat="1" applyFont="1" applyBorder="1" applyAlignment="1">
      <alignment horizontal="left" vertical="top"/>
    </xf>
    <xf numFmtId="3" fontId="0" fillId="0" borderId="110" xfId="0" applyNumberFormat="1" applyFont="1" applyBorder="1" applyAlignment="1">
      <alignment horizontal="left" vertical="top"/>
    </xf>
    <xf numFmtId="3" fontId="0" fillId="0" borderId="66" xfId="0" applyNumberFormat="1" applyFont="1" applyBorder="1" applyAlignment="1">
      <alignment horizontal="left"/>
    </xf>
    <xf numFmtId="3" fontId="0" fillId="0" borderId="89" xfId="0" applyNumberFormat="1" applyFont="1" applyBorder="1" applyAlignment="1">
      <alignment horizontal="left"/>
    </xf>
    <xf numFmtId="0" fontId="9" fillId="0" borderId="3" xfId="0" applyFont="1" applyBorder="1" applyAlignment="1">
      <alignment horizontal="left" wrapText="1" indent="1"/>
    </xf>
    <xf numFmtId="0" fontId="9" fillId="0" borderId="6" xfId="0" applyFont="1" applyBorder="1" applyAlignment="1">
      <alignment horizontal="left" wrapText="1" indent="1"/>
    </xf>
    <xf numFmtId="0" fontId="9" fillId="0" borderId="113" xfId="0" applyFont="1" applyBorder="1" applyAlignment="1">
      <alignment horizontal="left" wrapText="1" indent="1"/>
    </xf>
    <xf numFmtId="0" fontId="5" fillId="0" borderId="114" xfId="0" applyFont="1" applyBorder="1" applyAlignment="1" applyProtection="1">
      <alignment horizontal="left"/>
      <protection/>
    </xf>
    <xf numFmtId="0" fontId="5" fillId="0" borderId="44" xfId="0" applyFont="1" applyBorder="1" applyAlignment="1" applyProtection="1">
      <alignment horizontal="left"/>
      <protection/>
    </xf>
    <xf numFmtId="0" fontId="0" fillId="0" borderId="115" xfId="0" applyBorder="1" applyAlignment="1" applyProtection="1">
      <alignment horizontal="left"/>
      <protection locked="0"/>
    </xf>
    <xf numFmtId="0" fontId="0" fillId="0" borderId="116" xfId="0" applyBorder="1" applyAlignment="1" applyProtection="1">
      <alignment horizontal="left"/>
      <protection/>
    </xf>
    <xf numFmtId="0" fontId="0" fillId="0" borderId="56" xfId="0" applyBorder="1" applyAlignment="1" applyProtection="1">
      <alignment horizontal="left"/>
      <protection/>
    </xf>
    <xf numFmtId="0" fontId="0" fillId="0" borderId="117" xfId="0" applyBorder="1" applyAlignment="1" applyProtection="1">
      <alignment horizontal="left"/>
      <protection locked="0"/>
    </xf>
    <xf numFmtId="0" fontId="0" fillId="0" borderId="118" xfId="0" applyBorder="1" applyAlignment="1" applyProtection="1">
      <alignment horizontal="left"/>
      <protection locked="0"/>
    </xf>
    <xf numFmtId="0" fontId="0" fillId="0" borderId="119" xfId="0" applyBorder="1" applyAlignment="1" applyProtection="1">
      <alignment horizontal="left"/>
      <protection locked="0"/>
    </xf>
    <xf numFmtId="0" fontId="0" fillId="0" borderId="120" xfId="0" applyBorder="1" applyAlignment="1">
      <alignment horizontal="left"/>
    </xf>
    <xf numFmtId="0" fontId="0" fillId="0" borderId="121" xfId="0" applyBorder="1" applyAlignment="1">
      <alignment horizontal="left"/>
    </xf>
    <xf numFmtId="0" fontId="5" fillId="0" borderId="122" xfId="0" applyFont="1" applyBorder="1" applyAlignment="1" applyProtection="1">
      <alignment horizontal="left"/>
      <protection locked="0"/>
    </xf>
    <xf numFmtId="0" fontId="5" fillId="0" borderId="110" xfId="0" applyFont="1" applyBorder="1" applyAlignment="1" applyProtection="1">
      <alignment horizontal="left"/>
      <protection locked="0"/>
    </xf>
    <xf numFmtId="0" fontId="5" fillId="0" borderId="123" xfId="0" applyFont="1" applyBorder="1" applyAlignment="1" applyProtection="1">
      <alignment horizontal="left"/>
      <protection locked="0"/>
    </xf>
    <xf numFmtId="0" fontId="5" fillId="0" borderId="124" xfId="0" applyFont="1" applyBorder="1" applyAlignment="1" applyProtection="1">
      <alignment horizontal="left"/>
      <protection locked="0"/>
    </xf>
    <xf numFmtId="0" fontId="0" fillId="0" borderId="71" xfId="0" applyBorder="1" applyAlignment="1" applyProtection="1">
      <alignment horizontal="left"/>
      <protection locked="0"/>
    </xf>
    <xf numFmtId="0" fontId="0" fillId="0" borderId="125" xfId="0" applyBorder="1" applyAlignment="1" applyProtection="1">
      <alignment horizontal="left"/>
      <protection locked="0"/>
    </xf>
    <xf numFmtId="0" fontId="0" fillId="0" borderId="27" xfId="0" applyBorder="1" applyAlignment="1" applyProtection="1">
      <alignment horizontal="left"/>
      <protection locked="0"/>
    </xf>
    <xf numFmtId="0" fontId="0" fillId="0" borderId="126" xfId="0" applyBorder="1" applyAlignment="1" applyProtection="1">
      <alignment horizontal="left"/>
      <protection locked="0"/>
    </xf>
    <xf numFmtId="0" fontId="0" fillId="0" borderId="127" xfId="0" applyBorder="1" applyAlignment="1" applyProtection="1">
      <alignment horizontal="left"/>
      <protection locked="0"/>
    </xf>
    <xf numFmtId="0" fontId="0" fillId="0" borderId="72" xfId="0" applyBorder="1" applyAlignment="1" applyProtection="1">
      <alignment horizontal="left"/>
      <protection locked="0"/>
    </xf>
    <xf numFmtId="0" fontId="0" fillId="0" borderId="106" xfId="0" applyBorder="1" applyAlignment="1" applyProtection="1">
      <alignment horizontal="left"/>
      <protection locked="0"/>
    </xf>
    <xf numFmtId="0" fontId="0" fillId="0" borderId="108" xfId="0" applyBorder="1" applyAlignment="1" applyProtection="1">
      <alignment horizontal="left"/>
      <protection locked="0"/>
    </xf>
    <xf numFmtId="0" fontId="0" fillId="0" borderId="14" xfId="0" applyBorder="1" applyAlignment="1">
      <alignment horizontal="left"/>
    </xf>
    <xf numFmtId="0" fontId="0" fillId="0" borderId="1" xfId="0" applyBorder="1" applyAlignment="1">
      <alignment horizontal="left"/>
    </xf>
    <xf numFmtId="0" fontId="0" fillId="0" borderId="90" xfId="0" applyBorder="1" applyAlignment="1" applyProtection="1">
      <alignment horizontal="left"/>
      <protection locked="0"/>
    </xf>
    <xf numFmtId="0" fontId="0" fillId="0" borderId="96" xfId="0" applyBorder="1" applyAlignment="1" applyProtection="1">
      <alignment horizontal="left"/>
      <protection locked="0"/>
    </xf>
    <xf numFmtId="0" fontId="4" fillId="0" borderId="25" xfId="0" applyFont="1" applyBorder="1" applyAlignment="1">
      <alignment horizontal="center"/>
    </xf>
    <xf numFmtId="0" fontId="4" fillId="0" borderId="128" xfId="0" applyFont="1" applyBorder="1" applyAlignment="1">
      <alignment horizontal="center"/>
    </xf>
    <xf numFmtId="0" fontId="4" fillId="0" borderId="129" xfId="0" applyFont="1" applyBorder="1" applyAlignment="1">
      <alignment horizontal="center"/>
    </xf>
    <xf numFmtId="0" fontId="0" fillId="0" borderId="23" xfId="0" applyBorder="1" applyAlignment="1">
      <alignment horizontal="center"/>
    </xf>
    <xf numFmtId="0" fontId="0" fillId="0" borderId="2" xfId="0" applyBorder="1" applyAlignment="1">
      <alignment horizontal="center"/>
    </xf>
    <xf numFmtId="0" fontId="0" fillId="2" borderId="9" xfId="0" applyFill="1" applyBorder="1" applyAlignment="1" applyProtection="1">
      <alignment horizontal="left"/>
      <protection locked="0"/>
    </xf>
    <xf numFmtId="0" fontId="0" fillId="0" borderId="24" xfId="0" applyBorder="1" applyAlignment="1">
      <alignment horizontal="center"/>
    </xf>
    <xf numFmtId="0" fontId="0" fillId="0" borderId="44" xfId="0" applyBorder="1" applyAlignment="1">
      <alignment horizontal="center"/>
    </xf>
    <xf numFmtId="0" fontId="0" fillId="0" borderId="81" xfId="0" applyBorder="1" applyAlignment="1">
      <alignment horizontal="left"/>
    </xf>
    <xf numFmtId="0" fontId="0" fillId="0" borderId="98" xfId="0" applyBorder="1" applyAlignment="1">
      <alignment horizontal="left"/>
    </xf>
    <xf numFmtId="0" fontId="0" fillId="0" borderId="130" xfId="0" applyBorder="1" applyAlignment="1" applyProtection="1">
      <alignment horizontal="left"/>
      <protection locked="0"/>
    </xf>
    <xf numFmtId="0" fontId="0" fillId="0" borderId="109" xfId="0" applyBorder="1" applyAlignment="1" applyProtection="1">
      <alignment horizontal="left"/>
      <protection locked="0"/>
    </xf>
    <xf numFmtId="0" fontId="0" fillId="0" borderId="95" xfId="0" applyBorder="1" applyAlignment="1" applyProtection="1">
      <alignment horizontal="left"/>
      <protection locked="0"/>
    </xf>
    <xf numFmtId="0" fontId="0" fillId="0" borderId="131" xfId="0" applyBorder="1" applyAlignment="1" applyProtection="1">
      <alignment horizontal="left"/>
      <protection locked="0"/>
    </xf>
    <xf numFmtId="0" fontId="0" fillId="0" borderId="132" xfId="0" applyBorder="1" applyAlignment="1" applyProtection="1">
      <alignment horizontal="left"/>
      <protection locked="0"/>
    </xf>
    <xf numFmtId="0" fontId="0" fillId="2" borderId="106" xfId="20" applyFont="1" applyFill="1" applyBorder="1" applyAlignment="1" applyProtection="1">
      <alignment horizontal="left"/>
      <protection locked="0"/>
    </xf>
    <xf numFmtId="0" fontId="0" fillId="2" borderId="107" xfId="20" applyFont="1" applyFill="1" applyBorder="1" applyAlignment="1" applyProtection="1">
      <alignment horizontal="left"/>
      <protection locked="0"/>
    </xf>
    <xf numFmtId="0" fontId="0" fillId="2" borderId="67" xfId="20" applyFont="1" applyFill="1" applyBorder="1" applyAlignment="1" applyProtection="1">
      <alignment horizontal="left"/>
      <protection locked="0"/>
    </xf>
    <xf numFmtId="0" fontId="0" fillId="2" borderId="109" xfId="20" applyFont="1" applyFill="1" applyBorder="1" applyAlignment="1" applyProtection="1">
      <alignment horizontal="left"/>
      <protection locked="0"/>
    </xf>
    <xf numFmtId="14" fontId="0" fillId="0" borderId="106" xfId="0" applyNumberFormat="1" applyBorder="1" applyAlignment="1" applyProtection="1">
      <alignment horizontal="left"/>
      <protection locked="0"/>
    </xf>
    <xf numFmtId="0" fontId="0" fillId="2" borderId="33" xfId="0" applyFont="1" applyFill="1" applyBorder="1" applyAlignment="1" applyProtection="1">
      <alignment horizontal="left"/>
      <protection locked="0"/>
    </xf>
    <xf numFmtId="0" fontId="2" fillId="2" borderId="23" xfId="20" applyFill="1" applyBorder="1" applyAlignment="1" applyProtection="1">
      <alignment horizontal="left"/>
      <protection locked="0"/>
    </xf>
    <xf numFmtId="0" fontId="2" fillId="2" borderId="38" xfId="20" applyFill="1" applyBorder="1" applyAlignment="1" applyProtection="1">
      <alignment horizontal="left"/>
      <protection locked="0"/>
    </xf>
    <xf numFmtId="0" fontId="2" fillId="2" borderId="2" xfId="20" applyFill="1" applyBorder="1" applyAlignment="1" applyProtection="1">
      <alignment horizontal="left"/>
      <protection locked="0"/>
    </xf>
    <xf numFmtId="14" fontId="0" fillId="0" borderId="67" xfId="0" applyNumberFormat="1" applyBorder="1" applyAlignment="1" applyProtection="1">
      <alignment horizontal="left"/>
      <protection locked="0"/>
    </xf>
    <xf numFmtId="0" fontId="5" fillId="0" borderId="1" xfId="0" applyFont="1" applyBorder="1" applyAlignment="1" applyProtection="1">
      <alignment horizontal="left" vertical="center" wrapText="1"/>
      <protection/>
    </xf>
    <xf numFmtId="0" fontId="0" fillId="2" borderId="23" xfId="0" applyFill="1" applyBorder="1" applyAlignment="1" applyProtection="1">
      <alignment horizontal="left"/>
      <protection locked="0"/>
    </xf>
    <xf numFmtId="0" fontId="0" fillId="2" borderId="2" xfId="0" applyFill="1" applyBorder="1" applyAlignment="1" applyProtection="1">
      <alignment horizontal="left"/>
      <protection locked="0"/>
    </xf>
    <xf numFmtId="194" fontId="0" fillId="0" borderId="67" xfId="21" applyNumberFormat="1" applyBorder="1" applyAlignment="1" applyProtection="1">
      <alignment horizontal="left"/>
      <protection locked="0"/>
    </xf>
    <xf numFmtId="194" fontId="0" fillId="0" borderId="110" xfId="21" applyNumberFormat="1" applyBorder="1" applyAlignment="1" applyProtection="1">
      <alignment horizontal="left"/>
      <protection locked="0"/>
    </xf>
    <xf numFmtId="10" fontId="11" fillId="0" borderId="106" xfId="21" applyNumberFormat="1" applyFont="1" applyBorder="1" applyAlignment="1" applyProtection="1">
      <alignment horizontal="right" indent="2"/>
      <protection locked="0"/>
    </xf>
    <xf numFmtId="10" fontId="11" fillId="0" borderId="108" xfId="21" applyNumberFormat="1" applyFont="1" applyBorder="1" applyAlignment="1" applyProtection="1">
      <alignment horizontal="right" indent="2"/>
      <protection locked="0"/>
    </xf>
    <xf numFmtId="0" fontId="0" fillId="0" borderId="48" xfId="0" applyBorder="1" applyAlignment="1" applyProtection="1">
      <alignment horizontal="left"/>
      <protection locked="0"/>
    </xf>
    <xf numFmtId="0" fontId="0" fillId="0" borderId="94" xfId="0" applyBorder="1" applyAlignment="1" applyProtection="1">
      <alignment horizontal="left"/>
      <protection locked="0"/>
    </xf>
    <xf numFmtId="0" fontId="0" fillId="0" borderId="133" xfId="0" applyBorder="1" applyAlignment="1" applyProtection="1">
      <alignment horizontal="left"/>
      <protection locked="0"/>
    </xf>
    <xf numFmtId="0" fontId="0" fillId="0" borderId="105" xfId="0" applyBorder="1" applyAlignment="1" applyProtection="1">
      <alignment horizontal="left"/>
      <protection locked="0"/>
    </xf>
    <xf numFmtId="0" fontId="11" fillId="0" borderId="90" xfId="0" applyFont="1" applyBorder="1" applyAlignment="1" applyProtection="1">
      <alignment horizontal="left"/>
      <protection locked="0"/>
    </xf>
    <xf numFmtId="0" fontId="11" fillId="0" borderId="96" xfId="0" applyFont="1" applyBorder="1" applyAlignment="1" applyProtection="1">
      <alignment horizontal="left"/>
      <protection locked="0"/>
    </xf>
    <xf numFmtId="0" fontId="11" fillId="0" borderId="134" xfId="0" applyFont="1" applyBorder="1" applyAlignment="1" applyProtection="1">
      <alignment horizontal="left"/>
      <protection locked="0"/>
    </xf>
    <xf numFmtId="0" fontId="8" fillId="0" borderId="4"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8" fillId="0" borderId="45" xfId="0" applyFont="1" applyBorder="1" applyAlignment="1" applyProtection="1">
      <alignment horizontal="center"/>
      <protection locked="0"/>
    </xf>
    <xf numFmtId="0" fontId="8" fillId="0" borderId="24" xfId="0" applyFont="1" applyBorder="1" applyAlignment="1" applyProtection="1">
      <alignment horizontal="center"/>
      <protection locked="0"/>
    </xf>
    <xf numFmtId="0" fontId="8" fillId="0" borderId="135" xfId="0" applyFont="1" applyBorder="1" applyAlignment="1" applyProtection="1">
      <alignment horizontal="center"/>
      <protection locked="0"/>
    </xf>
    <xf numFmtId="0" fontId="8" fillId="0" borderId="44" xfId="0" applyFont="1" applyBorder="1" applyAlignment="1" applyProtection="1">
      <alignment horizontal="center"/>
      <protection locked="0"/>
    </xf>
    <xf numFmtId="215" fontId="11" fillId="0" borderId="30" xfId="0" applyNumberFormat="1" applyFont="1" applyBorder="1" applyAlignment="1" applyProtection="1">
      <alignment horizontal="right"/>
      <protection locked="0"/>
    </xf>
    <xf numFmtId="215" fontId="11" fillId="0" borderId="124" xfId="0" applyNumberFormat="1" applyFont="1" applyBorder="1" applyAlignment="1" applyProtection="1">
      <alignment horizontal="right"/>
      <protection locked="0"/>
    </xf>
    <xf numFmtId="0" fontId="14" fillId="0" borderId="1" xfId="0" applyFont="1" applyBorder="1" applyAlignment="1">
      <alignment horizontal="right"/>
    </xf>
    <xf numFmtId="0" fontId="23" fillId="0" borderId="23" xfId="20" applyFont="1" applyBorder="1" applyAlignment="1">
      <alignment horizontal="left"/>
    </xf>
    <xf numFmtId="0" fontId="23" fillId="0" borderId="38" xfId="20" applyFont="1" applyBorder="1" applyAlignment="1">
      <alignment horizontal="left"/>
    </xf>
    <xf numFmtId="0" fontId="23" fillId="0" borderId="2" xfId="20" applyFont="1" applyBorder="1" applyAlignment="1">
      <alignment horizontal="left"/>
    </xf>
    <xf numFmtId="0" fontId="29" fillId="0" borderId="1" xfId="0" applyFont="1" applyBorder="1" applyAlignment="1">
      <alignment horizontal="right"/>
    </xf>
    <xf numFmtId="0" fontId="31" fillId="0" borderId="1" xfId="0" applyFont="1" applyBorder="1" applyAlignment="1">
      <alignment horizontal="left"/>
    </xf>
    <xf numFmtId="0" fontId="0" fillId="0" borderId="23" xfId="20" applyFont="1" applyBorder="1" applyAlignment="1">
      <alignment horizontal="left"/>
    </xf>
    <xf numFmtId="0" fontId="2" fillId="0" borderId="38" xfId="20" applyBorder="1" applyAlignment="1">
      <alignment horizontal="left"/>
    </xf>
    <xf numFmtId="0" fontId="2" fillId="0" borderId="2" xfId="20"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0">
    <dxf>
      <font>
        <b val="0"/>
        <i val="0"/>
        <color rgb="FF808080"/>
      </font>
      <border/>
    </dxf>
    <dxf>
      <font>
        <color rgb="FFFFFFFF"/>
      </font>
      <border/>
    </dxf>
    <dxf>
      <font>
        <color rgb="FFFFFFFF"/>
      </font>
      <border>
        <left style="thin">
          <color rgb="FFFFFFFF"/>
        </left>
        <right style="thin">
          <color rgb="FFFFFFFF"/>
        </right>
        <top style="thin"/>
        <bottom style="thin">
          <color rgb="FFFFFFFF"/>
        </bottom>
      </border>
    </dxf>
    <dxf>
      <border>
        <left style="thin">
          <color rgb="FFFFFFFF"/>
        </left>
      </border>
    </dxf>
    <dxf>
      <font>
        <color rgb="FFFFFFFF"/>
      </font>
      <fill>
        <patternFill>
          <bgColor rgb="FF003366"/>
        </patternFill>
      </fill>
      <border>
        <left style="thin">
          <color rgb="FFFFFFFF"/>
        </left>
      </border>
    </dxf>
    <dxf>
      <font>
        <b val="0"/>
        <i val="0"/>
        <color rgb="FF003366"/>
      </font>
      <fill>
        <patternFill>
          <bgColor rgb="FFFFCC00"/>
        </patternFill>
      </fill>
      <border>
        <left style="thin">
          <color rgb="FFFFFFFF"/>
        </left>
      </border>
    </dxf>
    <dxf>
      <font>
        <color rgb="FFFF0000"/>
      </font>
      <border/>
    </dxf>
    <dxf>
      <font>
        <color rgb="FFFFFFFF"/>
      </font>
      <border>
        <top style="thin"/>
        <bottom style="thin">
          <color rgb="FFFFFFFF"/>
        </bottom>
      </border>
    </dxf>
    <dxf>
      <font>
        <b val="0"/>
        <i val="0"/>
        <color rgb="FF808080"/>
      </font>
      <border>
        <left style="thin">
          <color rgb="FF969696"/>
        </lef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8.png" /><Relationship Id="rId2" Type="http://schemas.openxmlformats.org/officeDocument/2006/relationships/image" Target="../media/image44.png" /><Relationship Id="rId3" Type="http://schemas.openxmlformats.org/officeDocument/2006/relationships/image" Target="../media/image20.png" /><Relationship Id="rId4" Type="http://schemas.openxmlformats.org/officeDocument/2006/relationships/image" Target="../media/image34.png" /><Relationship Id="rId5" Type="http://schemas.openxmlformats.org/officeDocument/2006/relationships/image" Target="../media/image31.png" /><Relationship Id="rId6" Type="http://schemas.openxmlformats.org/officeDocument/2006/relationships/hyperlink" Target="http://www.statcan.ca/francais/Subjects/Standard/naics/2002/naics02-menu_f.htm" TargetMode="External" /><Relationship Id="rId7" Type="http://schemas.openxmlformats.org/officeDocument/2006/relationships/image" Target="../media/image62.png" /><Relationship Id="rId8" Type="http://schemas.openxmlformats.org/officeDocument/2006/relationships/image" Target="../media/image64.png" /><Relationship Id="rId9" Type="http://schemas.openxmlformats.org/officeDocument/2006/relationships/image" Target="../media/image40.png" /><Relationship Id="rId10" Type="http://schemas.openxmlformats.org/officeDocument/2006/relationships/hyperlink" Target="#Section1" /><Relationship Id="rId11" Type="http://schemas.openxmlformats.org/officeDocument/2006/relationships/hyperlink" Target="#Section1" /><Relationship Id="rId12" Type="http://schemas.openxmlformats.org/officeDocument/2006/relationships/image" Target="../media/image56.png" /><Relationship Id="rId13" Type="http://schemas.openxmlformats.org/officeDocument/2006/relationships/hyperlink" Target="#Section2" /><Relationship Id="rId14" Type="http://schemas.openxmlformats.org/officeDocument/2006/relationships/hyperlink" Target="#Section2" /><Relationship Id="rId15" Type="http://schemas.openxmlformats.org/officeDocument/2006/relationships/image" Target="../media/image43.png" /><Relationship Id="rId16" Type="http://schemas.openxmlformats.org/officeDocument/2006/relationships/hyperlink" Target="#Section4" /><Relationship Id="rId17" Type="http://schemas.openxmlformats.org/officeDocument/2006/relationships/hyperlink" Target="#Section4" /><Relationship Id="rId18" Type="http://schemas.openxmlformats.org/officeDocument/2006/relationships/image" Target="../media/image33.png" /><Relationship Id="rId19" Type="http://schemas.openxmlformats.org/officeDocument/2006/relationships/hyperlink" Target="#Section5" /><Relationship Id="rId20" Type="http://schemas.openxmlformats.org/officeDocument/2006/relationships/hyperlink" Target="#Section5" /><Relationship Id="rId21" Type="http://schemas.openxmlformats.org/officeDocument/2006/relationships/image" Target="../media/image51.png" /><Relationship Id="rId22" Type="http://schemas.openxmlformats.org/officeDocument/2006/relationships/hyperlink" Target="#Section6" /><Relationship Id="rId23" Type="http://schemas.openxmlformats.org/officeDocument/2006/relationships/hyperlink" Target="#Section6" /><Relationship Id="rId24" Type="http://schemas.openxmlformats.org/officeDocument/2006/relationships/image" Target="../media/image53.png" /><Relationship Id="rId25" Type="http://schemas.openxmlformats.org/officeDocument/2006/relationships/hyperlink" Target="#Section7" /><Relationship Id="rId26" Type="http://schemas.openxmlformats.org/officeDocument/2006/relationships/hyperlink" Target="#Section7" /><Relationship Id="rId27" Type="http://schemas.openxmlformats.org/officeDocument/2006/relationships/image" Target="../media/image54.png" /><Relationship Id="rId28" Type="http://schemas.openxmlformats.org/officeDocument/2006/relationships/hyperlink" Target="#Section8" /><Relationship Id="rId29" Type="http://schemas.openxmlformats.org/officeDocument/2006/relationships/hyperlink" Target="#Section8" /><Relationship Id="rId30" Type="http://schemas.openxmlformats.org/officeDocument/2006/relationships/image" Target="../media/image55.png" /><Relationship Id="rId31" Type="http://schemas.openxmlformats.org/officeDocument/2006/relationships/hyperlink" Target="#Glossaire!A1" /><Relationship Id="rId32" Type="http://schemas.openxmlformats.org/officeDocument/2006/relationships/hyperlink" Target="#Glossaire!A1" /><Relationship Id="rId33" Type="http://schemas.openxmlformats.org/officeDocument/2006/relationships/image" Target="../media/image57.png" /><Relationship Id="rId34" Type="http://schemas.openxmlformats.org/officeDocument/2006/relationships/hyperlink" Target="#Section9" /><Relationship Id="rId35" Type="http://schemas.openxmlformats.org/officeDocument/2006/relationships/hyperlink" Target="#Section9" /><Relationship Id="rId36" Type="http://schemas.openxmlformats.org/officeDocument/2006/relationships/image" Target="../media/image58.png" /><Relationship Id="rId37" Type="http://schemas.openxmlformats.org/officeDocument/2006/relationships/hyperlink" Target="#Section10" /><Relationship Id="rId38" Type="http://schemas.openxmlformats.org/officeDocument/2006/relationships/hyperlink" Target="#Section10" /><Relationship Id="rId39" Type="http://schemas.openxmlformats.org/officeDocument/2006/relationships/image" Target="../media/image60.png" /><Relationship Id="rId40" Type="http://schemas.openxmlformats.org/officeDocument/2006/relationships/hyperlink" Target="#Guide!A1" /><Relationship Id="rId41" Type="http://schemas.openxmlformats.org/officeDocument/2006/relationships/hyperlink" Target="#Guide!A1" /><Relationship Id="rId42" Type="http://schemas.openxmlformats.org/officeDocument/2006/relationships/image" Target="../media/image22.png" /><Relationship Id="rId43" Type="http://schemas.openxmlformats.org/officeDocument/2006/relationships/image" Target="../media/image6.png" /><Relationship Id="rId44" Type="http://schemas.openxmlformats.org/officeDocument/2006/relationships/image" Target="../media/image46.png" /><Relationship Id="rId45" Type="http://schemas.openxmlformats.org/officeDocument/2006/relationships/image" Target="../media/image48.png" /><Relationship Id="rId46" Type="http://schemas.openxmlformats.org/officeDocument/2006/relationships/hyperlink" Target="#Section3" /><Relationship Id="rId47" Type="http://schemas.openxmlformats.org/officeDocument/2006/relationships/hyperlink" Target="#Section3" /><Relationship Id="rId48" Type="http://schemas.openxmlformats.org/officeDocument/2006/relationships/image" Target="../media/image2.png" /><Relationship Id="rId49" Type="http://schemas.openxmlformats.org/officeDocument/2006/relationships/image" Target="../media/image75.png" /></Relationships>
</file>

<file path=xl/drawings/_rels/drawing3.xml.rels><?xml version="1.0" encoding="utf-8" standalone="yes"?><Relationships xmlns="http://schemas.openxmlformats.org/package/2006/relationships"><Relationship Id="rId1" Type="http://schemas.openxmlformats.org/officeDocument/2006/relationships/image" Target="../media/image77.png" /><Relationship Id="rId2" Type="http://schemas.openxmlformats.org/officeDocument/2006/relationships/image" Target="../media/image47.png" /><Relationship Id="rId3" Type="http://schemas.openxmlformats.org/officeDocument/2006/relationships/image" Target="../media/image63.png" /><Relationship Id="rId4" Type="http://schemas.openxmlformats.org/officeDocument/2006/relationships/image" Target="../media/image59.png" /><Relationship Id="rId5" Type="http://schemas.openxmlformats.org/officeDocument/2006/relationships/image" Target="../media/image61.png" /><Relationship Id="rId6" Type="http://schemas.openxmlformats.org/officeDocument/2006/relationships/hyperlink" Target="#Guide!A1" /><Relationship Id="rId7" Type="http://schemas.openxmlformats.org/officeDocument/2006/relationships/hyperlink" Target="#Guide!A1" /><Relationship Id="rId8" Type="http://schemas.openxmlformats.org/officeDocument/2006/relationships/image" Target="../media/image67.png" /><Relationship Id="rId9" Type="http://schemas.openxmlformats.org/officeDocument/2006/relationships/hyperlink" Target="#PlanFinancier!A1" /><Relationship Id="rId10" Type="http://schemas.openxmlformats.org/officeDocument/2006/relationships/hyperlink" Target="#PlanFinancier!A1" /><Relationship Id="rId11" Type="http://schemas.openxmlformats.org/officeDocument/2006/relationships/image" Target="../media/image16.png" /><Relationship Id="rId12" Type="http://schemas.openxmlformats.org/officeDocument/2006/relationships/image" Target="../media/image21.png" /><Relationship Id="rId13" Type="http://schemas.openxmlformats.org/officeDocument/2006/relationships/hyperlink" Target="#GlossaryA" /><Relationship Id="rId14" Type="http://schemas.openxmlformats.org/officeDocument/2006/relationships/hyperlink" Target="#GlossaryA" /><Relationship Id="rId15" Type="http://schemas.openxmlformats.org/officeDocument/2006/relationships/image" Target="../media/image23.png" /><Relationship Id="rId16" Type="http://schemas.openxmlformats.org/officeDocument/2006/relationships/hyperlink" Target="#GlossaryB" /><Relationship Id="rId17" Type="http://schemas.openxmlformats.org/officeDocument/2006/relationships/hyperlink" Target="#GlossaryB" /><Relationship Id="rId18" Type="http://schemas.openxmlformats.org/officeDocument/2006/relationships/image" Target="../media/image24.png" /><Relationship Id="rId19" Type="http://schemas.openxmlformats.org/officeDocument/2006/relationships/hyperlink" Target="#GlossaryC" /><Relationship Id="rId20" Type="http://schemas.openxmlformats.org/officeDocument/2006/relationships/hyperlink" Target="#GlossaryC" /><Relationship Id="rId21" Type="http://schemas.openxmlformats.org/officeDocument/2006/relationships/image" Target="../media/image25.png" /><Relationship Id="rId22" Type="http://schemas.openxmlformats.org/officeDocument/2006/relationships/hyperlink" Target="#GlossaryD" /><Relationship Id="rId23" Type="http://schemas.openxmlformats.org/officeDocument/2006/relationships/hyperlink" Target="#GlossaryD" /><Relationship Id="rId24" Type="http://schemas.openxmlformats.org/officeDocument/2006/relationships/image" Target="../media/image26.png" /><Relationship Id="rId25" Type="http://schemas.openxmlformats.org/officeDocument/2006/relationships/hyperlink" Target="#GlossaryE" /><Relationship Id="rId26" Type="http://schemas.openxmlformats.org/officeDocument/2006/relationships/hyperlink" Target="#GlossaryE" /><Relationship Id="rId27" Type="http://schemas.openxmlformats.org/officeDocument/2006/relationships/image" Target="../media/image32.png" /><Relationship Id="rId28" Type="http://schemas.openxmlformats.org/officeDocument/2006/relationships/hyperlink" Target="#GlossaryF" /><Relationship Id="rId29" Type="http://schemas.openxmlformats.org/officeDocument/2006/relationships/hyperlink" Target="#GlossaryF" /><Relationship Id="rId30" Type="http://schemas.openxmlformats.org/officeDocument/2006/relationships/image" Target="../media/image36.png" /><Relationship Id="rId31" Type="http://schemas.openxmlformats.org/officeDocument/2006/relationships/hyperlink" Target="#GlossaryG" /><Relationship Id="rId32" Type="http://schemas.openxmlformats.org/officeDocument/2006/relationships/hyperlink" Target="#GlossaryG" /><Relationship Id="rId33" Type="http://schemas.openxmlformats.org/officeDocument/2006/relationships/image" Target="../media/image38.png" /><Relationship Id="rId34" Type="http://schemas.openxmlformats.org/officeDocument/2006/relationships/hyperlink" Target="#GlossaryI" /><Relationship Id="rId35" Type="http://schemas.openxmlformats.org/officeDocument/2006/relationships/hyperlink" Target="#GlossaryI" /><Relationship Id="rId36" Type="http://schemas.openxmlformats.org/officeDocument/2006/relationships/image" Target="../media/image41.png" /><Relationship Id="rId37" Type="http://schemas.openxmlformats.org/officeDocument/2006/relationships/hyperlink" Target="#GlossaryM" /><Relationship Id="rId38" Type="http://schemas.openxmlformats.org/officeDocument/2006/relationships/hyperlink" Target="#GlossaryM" /><Relationship Id="rId39" Type="http://schemas.openxmlformats.org/officeDocument/2006/relationships/image" Target="../media/image52.png" /><Relationship Id="rId40" Type="http://schemas.openxmlformats.org/officeDocument/2006/relationships/hyperlink" Target="#GlossaryP" /><Relationship Id="rId41" Type="http://schemas.openxmlformats.org/officeDocument/2006/relationships/hyperlink" Target="#GlossaryP" /><Relationship Id="rId42" Type="http://schemas.openxmlformats.org/officeDocument/2006/relationships/image" Target="../media/image69.png" /><Relationship Id="rId43" Type="http://schemas.openxmlformats.org/officeDocument/2006/relationships/hyperlink" Target="#GlossaryR" /><Relationship Id="rId44" Type="http://schemas.openxmlformats.org/officeDocument/2006/relationships/hyperlink" Target="#GlossaryR" /><Relationship Id="rId45" Type="http://schemas.openxmlformats.org/officeDocument/2006/relationships/image" Target="../media/image70.png" /><Relationship Id="rId46" Type="http://schemas.openxmlformats.org/officeDocument/2006/relationships/hyperlink" Target="#GlossaryS" /><Relationship Id="rId47" Type="http://schemas.openxmlformats.org/officeDocument/2006/relationships/hyperlink" Target="#GlossaryS" /><Relationship Id="rId48" Type="http://schemas.openxmlformats.org/officeDocument/2006/relationships/image" Target="../media/image71.png" /><Relationship Id="rId49" Type="http://schemas.openxmlformats.org/officeDocument/2006/relationships/hyperlink" Target="#GlossaryT" /><Relationship Id="rId50" Type="http://schemas.openxmlformats.org/officeDocument/2006/relationships/hyperlink" Target="#GlossaryT" /><Relationship Id="rId51" Type="http://schemas.openxmlformats.org/officeDocument/2006/relationships/image" Target="../media/image72.png" /><Relationship Id="rId52" Type="http://schemas.openxmlformats.org/officeDocument/2006/relationships/hyperlink" Target="#GlossaryV" /><Relationship Id="rId53" Type="http://schemas.openxmlformats.org/officeDocument/2006/relationships/hyperlink" Target="#GlossaryV" /><Relationship Id="rId54" Type="http://schemas.openxmlformats.org/officeDocument/2006/relationships/image" Target="../media/image74.png" /><Relationship Id="rId55" Type="http://schemas.openxmlformats.org/officeDocument/2006/relationships/hyperlink" Target="#GlossaryH" /><Relationship Id="rId56" Type="http://schemas.openxmlformats.org/officeDocument/2006/relationships/hyperlink" Target="#GlossaryH" /><Relationship Id="rId57" Type="http://schemas.openxmlformats.org/officeDocument/2006/relationships/image" Target="../media/image7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7.png" /><Relationship Id="rId2" Type="http://schemas.openxmlformats.org/officeDocument/2006/relationships/hyperlink" Target="#GuideSection7a" /><Relationship Id="rId3" Type="http://schemas.openxmlformats.org/officeDocument/2006/relationships/hyperlink" Target="#GuideSection7a" /><Relationship Id="rId4" Type="http://schemas.openxmlformats.org/officeDocument/2006/relationships/image" Target="../media/image49.png" /><Relationship Id="rId5" Type="http://schemas.openxmlformats.org/officeDocument/2006/relationships/hyperlink" Target="#GuideSection7b" /><Relationship Id="rId6" Type="http://schemas.openxmlformats.org/officeDocument/2006/relationships/hyperlink" Target="#GuideSection7b" /><Relationship Id="rId7" Type="http://schemas.openxmlformats.org/officeDocument/2006/relationships/image" Target="../media/image3.png" /><Relationship Id="rId8" Type="http://schemas.openxmlformats.org/officeDocument/2006/relationships/hyperlink" Target="#GuideSection7c" /><Relationship Id="rId9" Type="http://schemas.openxmlformats.org/officeDocument/2006/relationships/hyperlink" Target="#GuideSection7c" /><Relationship Id="rId10" Type="http://schemas.openxmlformats.org/officeDocument/2006/relationships/image" Target="../media/image10.png" /><Relationship Id="rId11" Type="http://schemas.openxmlformats.org/officeDocument/2006/relationships/hyperlink" Target="#GuideSection7d" /><Relationship Id="rId12" Type="http://schemas.openxmlformats.org/officeDocument/2006/relationships/hyperlink" Target="#GuideSection7d" /><Relationship Id="rId13" Type="http://schemas.openxmlformats.org/officeDocument/2006/relationships/image" Target="../media/image11.png" /><Relationship Id="rId14" Type="http://schemas.openxmlformats.org/officeDocument/2006/relationships/hyperlink" Target="#GuideSection7e" /><Relationship Id="rId15" Type="http://schemas.openxmlformats.org/officeDocument/2006/relationships/hyperlink" Target="#GuideSection7e" /><Relationship Id="rId16" Type="http://schemas.openxmlformats.org/officeDocument/2006/relationships/image" Target="../media/image12.png" /><Relationship Id="rId17" Type="http://schemas.openxmlformats.org/officeDocument/2006/relationships/hyperlink" Target="#GuideSection7f" /><Relationship Id="rId18" Type="http://schemas.openxmlformats.org/officeDocument/2006/relationships/hyperlink" Target="#GuideSection7f" /><Relationship Id="rId19" Type="http://schemas.openxmlformats.org/officeDocument/2006/relationships/image" Target="../media/image13.png" /><Relationship Id="rId20" Type="http://schemas.openxmlformats.org/officeDocument/2006/relationships/hyperlink" Target="#GuideSection7g" /><Relationship Id="rId21" Type="http://schemas.openxmlformats.org/officeDocument/2006/relationships/hyperlink" Target="#GuideSection7g" /><Relationship Id="rId22" Type="http://schemas.openxmlformats.org/officeDocument/2006/relationships/image" Target="../media/image14.png" /><Relationship Id="rId23" Type="http://schemas.openxmlformats.org/officeDocument/2006/relationships/hyperlink" Target="#GuideSection7h" /><Relationship Id="rId24" Type="http://schemas.openxmlformats.org/officeDocument/2006/relationships/hyperlink" Target="#GuideSection7h" /><Relationship Id="rId25" Type="http://schemas.openxmlformats.org/officeDocument/2006/relationships/image" Target="../media/image17.png" /><Relationship Id="rId26" Type="http://schemas.openxmlformats.org/officeDocument/2006/relationships/hyperlink" Target="#Glossaire!A1" /><Relationship Id="rId27" Type="http://schemas.openxmlformats.org/officeDocument/2006/relationships/hyperlink" Target="#Glossaire!A1" /><Relationship Id="rId28" Type="http://schemas.openxmlformats.org/officeDocument/2006/relationships/image" Target="../media/image19.png" /><Relationship Id="rId29" Type="http://schemas.openxmlformats.org/officeDocument/2006/relationships/hyperlink" Target="#PlanFinancier!A1" /><Relationship Id="rId30" Type="http://schemas.openxmlformats.org/officeDocument/2006/relationships/hyperlink" Target="#PlanFinancier!A1" /><Relationship Id="rId31" Type="http://schemas.openxmlformats.org/officeDocument/2006/relationships/image" Target="../media/image27.png" /><Relationship Id="rId32" Type="http://schemas.openxmlformats.org/officeDocument/2006/relationships/image" Target="../media/image29.png" /><Relationship Id="rId33" Type="http://schemas.openxmlformats.org/officeDocument/2006/relationships/image" Target="../media/image50.png" /><Relationship Id="rId34" Type="http://schemas.openxmlformats.org/officeDocument/2006/relationships/hyperlink" Target="#GuideSection7i" /><Relationship Id="rId35" Type="http://schemas.openxmlformats.org/officeDocument/2006/relationships/hyperlink" Target="#GuideSection7i" /><Relationship Id="rId36" Type="http://schemas.openxmlformats.org/officeDocument/2006/relationships/image" Target="../media/image65.png" /><Relationship Id="rId37" Type="http://schemas.openxmlformats.org/officeDocument/2006/relationships/hyperlink" Target="#GuideSection7j" /><Relationship Id="rId38" Type="http://schemas.openxmlformats.org/officeDocument/2006/relationships/hyperlink" Target="#GuideSection7j" /><Relationship Id="rId39" Type="http://schemas.openxmlformats.org/officeDocument/2006/relationships/image" Target="../media/image4.png" /><Relationship Id="rId40" Type="http://schemas.openxmlformats.org/officeDocument/2006/relationships/image" Target="../media/image7.png" /><Relationship Id="rId41" Type="http://schemas.openxmlformats.org/officeDocument/2006/relationships/image" Target="../media/image8.png" /><Relationship Id="rId42" Type="http://schemas.openxmlformats.org/officeDocument/2006/relationships/image" Target="../media/image9.png" /><Relationship Id="rId43" Type="http://schemas.openxmlformats.org/officeDocument/2006/relationships/image" Target="../media/image15.png" /><Relationship Id="rId44" Type="http://schemas.openxmlformats.org/officeDocument/2006/relationships/image" Target="../media/image28.png" /><Relationship Id="rId45" Type="http://schemas.openxmlformats.org/officeDocument/2006/relationships/image" Target="../media/image30.png" /><Relationship Id="rId46" Type="http://schemas.openxmlformats.org/officeDocument/2006/relationships/image" Target="../media/image39.png" /><Relationship Id="rId47" Type="http://schemas.openxmlformats.org/officeDocument/2006/relationships/image" Target="../media/image45.png" /><Relationship Id="rId48" Type="http://schemas.openxmlformats.org/officeDocument/2006/relationships/image" Target="../media/image7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654</xdr:row>
      <xdr:rowOff>123825</xdr:rowOff>
    </xdr:from>
    <xdr:to>
      <xdr:col>1</xdr:col>
      <xdr:colOff>142875</xdr:colOff>
      <xdr:row>656</xdr:row>
      <xdr:rowOff>66675</xdr:rowOff>
    </xdr:to>
    <xdr:sp>
      <xdr:nvSpPr>
        <xdr:cNvPr id="1" name="Line 1"/>
        <xdr:cNvSpPr>
          <a:spLocks/>
        </xdr:cNvSpPr>
      </xdr:nvSpPr>
      <xdr:spPr>
        <a:xfrm>
          <a:off x="1981200" y="106022775"/>
          <a:ext cx="0" cy="266700"/>
        </a:xfrm>
        <a:prstGeom prst="line">
          <a:avLst/>
        </a:prstGeom>
        <a:noFill/>
        <a:ln w="9525"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648</xdr:row>
      <xdr:rowOff>123825</xdr:rowOff>
    </xdr:from>
    <xdr:to>
      <xdr:col>1</xdr:col>
      <xdr:colOff>142875</xdr:colOff>
      <xdr:row>650</xdr:row>
      <xdr:rowOff>66675</xdr:rowOff>
    </xdr:to>
    <xdr:sp>
      <xdr:nvSpPr>
        <xdr:cNvPr id="2" name="Line 2"/>
        <xdr:cNvSpPr>
          <a:spLocks/>
        </xdr:cNvSpPr>
      </xdr:nvSpPr>
      <xdr:spPr>
        <a:xfrm>
          <a:off x="1981200" y="105051225"/>
          <a:ext cx="0" cy="266700"/>
        </a:xfrm>
        <a:prstGeom prst="line">
          <a:avLst/>
        </a:prstGeom>
        <a:noFill/>
        <a:ln w="9525"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85725</xdr:rowOff>
    </xdr:from>
    <xdr:to>
      <xdr:col>1</xdr:col>
      <xdr:colOff>1066800</xdr:colOff>
      <xdr:row>5</xdr:row>
      <xdr:rowOff>0</xdr:rowOff>
    </xdr:to>
    <xdr:pic>
      <xdr:nvPicPr>
        <xdr:cNvPr id="1" name="Picture 117"/>
        <xdr:cNvPicPr preferRelativeResize="1">
          <a:picLocks noChangeAspect="1"/>
        </xdr:cNvPicPr>
      </xdr:nvPicPr>
      <xdr:blipFill>
        <a:blip r:embed="rId1"/>
        <a:stretch>
          <a:fillRect/>
        </a:stretch>
      </xdr:blipFill>
      <xdr:spPr>
        <a:xfrm>
          <a:off x="0" y="1000125"/>
          <a:ext cx="1276350" cy="266700"/>
        </a:xfrm>
        <a:prstGeom prst="rect">
          <a:avLst/>
        </a:prstGeom>
        <a:noFill/>
        <a:ln w="9525" cmpd="sng">
          <a:noFill/>
        </a:ln>
      </xdr:spPr>
    </xdr:pic>
    <xdr:clientData/>
  </xdr:twoCellAnchor>
  <xdr:twoCellAnchor editAs="oneCell">
    <xdr:from>
      <xdr:col>0</xdr:col>
      <xdr:colOff>0</xdr:colOff>
      <xdr:row>432</xdr:row>
      <xdr:rowOff>9525</xdr:rowOff>
    </xdr:from>
    <xdr:to>
      <xdr:col>1</xdr:col>
      <xdr:colOff>1695450</xdr:colOff>
      <xdr:row>433</xdr:row>
      <xdr:rowOff>66675</xdr:rowOff>
    </xdr:to>
    <xdr:pic>
      <xdr:nvPicPr>
        <xdr:cNvPr id="2" name="Picture 126"/>
        <xdr:cNvPicPr preferRelativeResize="1">
          <a:picLocks noChangeAspect="1"/>
        </xdr:cNvPicPr>
      </xdr:nvPicPr>
      <xdr:blipFill>
        <a:blip r:embed="rId2"/>
        <a:srcRect t="17857"/>
        <a:stretch>
          <a:fillRect/>
        </a:stretch>
      </xdr:blipFill>
      <xdr:spPr>
        <a:xfrm>
          <a:off x="0" y="76590525"/>
          <a:ext cx="1905000" cy="219075"/>
        </a:xfrm>
        <a:prstGeom prst="rect">
          <a:avLst/>
        </a:prstGeom>
        <a:noFill/>
        <a:ln w="9525" cmpd="sng">
          <a:noFill/>
        </a:ln>
      </xdr:spPr>
    </xdr:pic>
    <xdr:clientData/>
  </xdr:twoCellAnchor>
  <xdr:twoCellAnchor editAs="oneCell">
    <xdr:from>
      <xdr:col>0</xdr:col>
      <xdr:colOff>0</xdr:colOff>
      <xdr:row>87</xdr:row>
      <xdr:rowOff>19050</xdr:rowOff>
    </xdr:from>
    <xdr:to>
      <xdr:col>1</xdr:col>
      <xdr:colOff>1066800</xdr:colOff>
      <xdr:row>89</xdr:row>
      <xdr:rowOff>85725</xdr:rowOff>
    </xdr:to>
    <xdr:pic>
      <xdr:nvPicPr>
        <xdr:cNvPr id="3" name="Picture 120"/>
        <xdr:cNvPicPr preferRelativeResize="1">
          <a:picLocks noChangeAspect="1"/>
        </xdr:cNvPicPr>
      </xdr:nvPicPr>
      <xdr:blipFill>
        <a:blip r:embed="rId3"/>
        <a:stretch>
          <a:fillRect/>
        </a:stretch>
      </xdr:blipFill>
      <xdr:spPr>
        <a:xfrm>
          <a:off x="0" y="15954375"/>
          <a:ext cx="1276350" cy="190500"/>
        </a:xfrm>
        <a:prstGeom prst="rect">
          <a:avLst/>
        </a:prstGeom>
        <a:noFill/>
        <a:ln w="9525" cmpd="sng">
          <a:noFill/>
        </a:ln>
      </xdr:spPr>
    </xdr:pic>
    <xdr:clientData/>
  </xdr:twoCellAnchor>
  <xdr:twoCellAnchor editAs="oneCell">
    <xdr:from>
      <xdr:col>0</xdr:col>
      <xdr:colOff>0</xdr:colOff>
      <xdr:row>48</xdr:row>
      <xdr:rowOff>9525</xdr:rowOff>
    </xdr:from>
    <xdr:to>
      <xdr:col>1</xdr:col>
      <xdr:colOff>1066800</xdr:colOff>
      <xdr:row>50</xdr:row>
      <xdr:rowOff>142875</xdr:rowOff>
    </xdr:to>
    <xdr:pic>
      <xdr:nvPicPr>
        <xdr:cNvPr id="4" name="Picture 119"/>
        <xdr:cNvPicPr preferRelativeResize="1">
          <a:picLocks noChangeAspect="1"/>
        </xdr:cNvPicPr>
      </xdr:nvPicPr>
      <xdr:blipFill>
        <a:blip r:embed="rId4"/>
        <a:stretch>
          <a:fillRect/>
        </a:stretch>
      </xdr:blipFill>
      <xdr:spPr>
        <a:xfrm>
          <a:off x="0" y="9601200"/>
          <a:ext cx="1276350" cy="180975"/>
        </a:xfrm>
        <a:prstGeom prst="rect">
          <a:avLst/>
        </a:prstGeom>
        <a:noFill/>
        <a:ln w="9525" cmpd="sng">
          <a:noFill/>
        </a:ln>
      </xdr:spPr>
    </xdr:pic>
    <xdr:clientData/>
  </xdr:twoCellAnchor>
  <xdr:twoCellAnchor editAs="oneCell">
    <xdr:from>
      <xdr:col>0</xdr:col>
      <xdr:colOff>0</xdr:colOff>
      <xdr:row>24</xdr:row>
      <xdr:rowOff>85725</xdr:rowOff>
    </xdr:from>
    <xdr:to>
      <xdr:col>1</xdr:col>
      <xdr:colOff>1066800</xdr:colOff>
      <xdr:row>25</xdr:row>
      <xdr:rowOff>161925</xdr:rowOff>
    </xdr:to>
    <xdr:pic>
      <xdr:nvPicPr>
        <xdr:cNvPr id="5" name="Picture 118"/>
        <xdr:cNvPicPr preferRelativeResize="1">
          <a:picLocks noChangeAspect="1"/>
        </xdr:cNvPicPr>
      </xdr:nvPicPr>
      <xdr:blipFill>
        <a:blip r:embed="rId5"/>
        <a:stretch>
          <a:fillRect/>
        </a:stretch>
      </xdr:blipFill>
      <xdr:spPr>
        <a:xfrm>
          <a:off x="0" y="5581650"/>
          <a:ext cx="1276350" cy="180975"/>
        </a:xfrm>
        <a:prstGeom prst="rect">
          <a:avLst/>
        </a:prstGeom>
        <a:noFill/>
        <a:ln w="9525" cmpd="sng">
          <a:noFill/>
        </a:ln>
      </xdr:spPr>
    </xdr:pic>
    <xdr:clientData/>
  </xdr:twoCellAnchor>
  <xdr:oneCellAnchor>
    <xdr:from>
      <xdr:col>2</xdr:col>
      <xdr:colOff>142875</xdr:colOff>
      <xdr:row>5</xdr:row>
      <xdr:rowOff>123825</xdr:rowOff>
    </xdr:from>
    <xdr:ext cx="4791075" cy="66675"/>
    <xdr:sp>
      <xdr:nvSpPr>
        <xdr:cNvPr id="6" name="Polygon 37"/>
        <xdr:cNvSpPr>
          <a:spLocks/>
        </xdr:cNvSpPr>
      </xdr:nvSpPr>
      <xdr:spPr>
        <a:xfrm>
          <a:off x="2057400" y="1390650"/>
          <a:ext cx="4791075" cy="66675"/>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2</xdr:col>
      <xdr:colOff>133350</xdr:colOff>
      <xdr:row>11</xdr:row>
      <xdr:rowOff>95250</xdr:rowOff>
    </xdr:from>
    <xdr:ext cx="1933575" cy="85725"/>
    <xdr:sp>
      <xdr:nvSpPr>
        <xdr:cNvPr id="7" name="Polygon 39"/>
        <xdr:cNvSpPr>
          <a:spLocks/>
        </xdr:cNvSpPr>
      </xdr:nvSpPr>
      <xdr:spPr>
        <a:xfrm>
          <a:off x="2047875" y="2447925"/>
          <a:ext cx="1933575" cy="85725"/>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2</xdr:col>
      <xdr:colOff>142875</xdr:colOff>
      <xdr:row>7</xdr:row>
      <xdr:rowOff>85725</xdr:rowOff>
    </xdr:from>
    <xdr:ext cx="28575" cy="619125"/>
    <xdr:sp>
      <xdr:nvSpPr>
        <xdr:cNvPr id="8" name="Polygon 44"/>
        <xdr:cNvSpPr>
          <a:spLocks/>
        </xdr:cNvSpPr>
      </xdr:nvSpPr>
      <xdr:spPr>
        <a:xfrm rot="5400000" flipH="1">
          <a:off x="2057400" y="1714500"/>
          <a:ext cx="28575" cy="619125"/>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6</xdr:col>
      <xdr:colOff>9525</xdr:colOff>
      <xdr:row>11</xdr:row>
      <xdr:rowOff>104775</xdr:rowOff>
    </xdr:from>
    <xdr:ext cx="1885950" cy="66675"/>
    <xdr:sp>
      <xdr:nvSpPr>
        <xdr:cNvPr id="9" name="Polygon 61"/>
        <xdr:cNvSpPr>
          <a:spLocks/>
        </xdr:cNvSpPr>
      </xdr:nvSpPr>
      <xdr:spPr>
        <a:xfrm>
          <a:off x="4953000" y="2457450"/>
          <a:ext cx="1885950" cy="66675"/>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xdr:from>
      <xdr:col>3</xdr:col>
      <xdr:colOff>9525</xdr:colOff>
      <xdr:row>19</xdr:row>
      <xdr:rowOff>152400</xdr:rowOff>
    </xdr:from>
    <xdr:to>
      <xdr:col>4</xdr:col>
      <xdr:colOff>0</xdr:colOff>
      <xdr:row>20</xdr:row>
      <xdr:rowOff>9525</xdr:rowOff>
    </xdr:to>
    <xdr:sp>
      <xdr:nvSpPr>
        <xdr:cNvPr id="10" name="Polygon 88"/>
        <xdr:cNvSpPr>
          <a:spLocks/>
        </xdr:cNvSpPr>
      </xdr:nvSpPr>
      <xdr:spPr>
        <a:xfrm>
          <a:off x="2095500" y="4629150"/>
          <a:ext cx="942975" cy="95250"/>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4</xdr:col>
      <xdr:colOff>47625</xdr:colOff>
      <xdr:row>19</xdr:row>
      <xdr:rowOff>104775</xdr:rowOff>
    </xdr:from>
    <xdr:to>
      <xdr:col>5</xdr:col>
      <xdr:colOff>552450</xdr:colOff>
      <xdr:row>20</xdr:row>
      <xdr:rowOff>104775</xdr:rowOff>
    </xdr:to>
    <xdr:sp>
      <xdr:nvSpPr>
        <xdr:cNvPr id="11" name="TextBox 209">
          <a:hlinkClick r:id="rId6"/>
        </xdr:cNvPr>
        <xdr:cNvSpPr txBox="1">
          <a:spLocks noChangeArrowheads="1"/>
        </xdr:cNvSpPr>
      </xdr:nvSpPr>
      <xdr:spPr>
        <a:xfrm>
          <a:off x="3086100" y="4581525"/>
          <a:ext cx="1457325" cy="238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(Trouvez-le </a:t>
          </a:r>
          <a:r>
            <a:rPr lang="en-US" cap="none" sz="1000" b="0" i="0" u="none" baseline="0">
              <a:solidFill>
                <a:srgbClr val="FF0000"/>
              </a:solidFill>
              <a:latin typeface="Arial"/>
              <a:ea typeface="Arial"/>
              <a:cs typeface="Arial"/>
            </a:rPr>
            <a:t>ici</a:t>
          </a:r>
          <a:r>
            <a:rPr lang="en-US" cap="none" sz="1000" b="0" i="0" u="none" baseline="0">
              <a:latin typeface="Arial"/>
              <a:ea typeface="Arial"/>
              <a:cs typeface="Arial"/>
            </a:rPr>
            <a:t>)</a:t>
          </a:r>
        </a:p>
      </xdr:txBody>
    </xdr:sp>
    <xdr:clientData fPrintsWithSheet="0"/>
  </xdr:twoCellAnchor>
  <xdr:oneCellAnchor>
    <xdr:from>
      <xdr:col>2</xdr:col>
      <xdr:colOff>133350</xdr:colOff>
      <xdr:row>463</xdr:row>
      <xdr:rowOff>95250</xdr:rowOff>
    </xdr:from>
    <xdr:ext cx="1228725" cy="76200"/>
    <xdr:sp>
      <xdr:nvSpPr>
        <xdr:cNvPr id="12" name="Polygon 265"/>
        <xdr:cNvSpPr>
          <a:spLocks/>
        </xdr:cNvSpPr>
      </xdr:nvSpPr>
      <xdr:spPr>
        <a:xfrm>
          <a:off x="2047875" y="82134075"/>
          <a:ext cx="1228725" cy="76200"/>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2</xdr:col>
      <xdr:colOff>152400</xdr:colOff>
      <xdr:row>464</xdr:row>
      <xdr:rowOff>123825</xdr:rowOff>
    </xdr:from>
    <xdr:ext cx="2971800" cy="66675"/>
    <xdr:sp>
      <xdr:nvSpPr>
        <xdr:cNvPr id="13" name="Polygon 267"/>
        <xdr:cNvSpPr>
          <a:spLocks/>
        </xdr:cNvSpPr>
      </xdr:nvSpPr>
      <xdr:spPr>
        <a:xfrm>
          <a:off x="2066925" y="82324575"/>
          <a:ext cx="2971800" cy="66675"/>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4</xdr:col>
      <xdr:colOff>952500</xdr:colOff>
      <xdr:row>463</xdr:row>
      <xdr:rowOff>95250</xdr:rowOff>
    </xdr:from>
    <xdr:ext cx="981075" cy="66675"/>
    <xdr:sp>
      <xdr:nvSpPr>
        <xdr:cNvPr id="14" name="Polygon 268"/>
        <xdr:cNvSpPr>
          <a:spLocks/>
        </xdr:cNvSpPr>
      </xdr:nvSpPr>
      <xdr:spPr>
        <a:xfrm>
          <a:off x="3990975" y="82134075"/>
          <a:ext cx="981075" cy="66675"/>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xdr:from>
      <xdr:col>13</xdr:col>
      <xdr:colOff>142875</xdr:colOff>
      <xdr:row>652</xdr:row>
      <xdr:rowOff>123825</xdr:rowOff>
    </xdr:from>
    <xdr:to>
      <xdr:col>13</xdr:col>
      <xdr:colOff>142875</xdr:colOff>
      <xdr:row>654</xdr:row>
      <xdr:rowOff>66675</xdr:rowOff>
    </xdr:to>
    <xdr:sp>
      <xdr:nvSpPr>
        <xdr:cNvPr id="15" name="Line 389"/>
        <xdr:cNvSpPr>
          <a:spLocks/>
        </xdr:cNvSpPr>
      </xdr:nvSpPr>
      <xdr:spPr>
        <a:xfrm>
          <a:off x="14992350" y="112718850"/>
          <a:ext cx="0" cy="266700"/>
        </a:xfrm>
        <a:prstGeom prst="line">
          <a:avLst/>
        </a:prstGeom>
        <a:noFill/>
        <a:ln w="9525"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9525</xdr:colOff>
      <xdr:row>134</xdr:row>
      <xdr:rowOff>57150</xdr:rowOff>
    </xdr:from>
    <xdr:ext cx="85725" cy="76200"/>
    <xdr:sp>
      <xdr:nvSpPr>
        <xdr:cNvPr id="16" name="AutoShape 446"/>
        <xdr:cNvSpPr>
          <a:spLocks/>
        </xdr:cNvSpPr>
      </xdr:nvSpPr>
      <xdr:spPr>
        <a:xfrm flipV="1">
          <a:off x="219075" y="23460075"/>
          <a:ext cx="85725" cy="76200"/>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9525</xdr:colOff>
      <xdr:row>164</xdr:row>
      <xdr:rowOff>57150</xdr:rowOff>
    </xdr:from>
    <xdr:ext cx="85725" cy="76200"/>
    <xdr:sp>
      <xdr:nvSpPr>
        <xdr:cNvPr id="17" name="AutoShape 447"/>
        <xdr:cNvSpPr>
          <a:spLocks/>
        </xdr:cNvSpPr>
      </xdr:nvSpPr>
      <xdr:spPr>
        <a:xfrm flipV="1">
          <a:off x="219075" y="29308425"/>
          <a:ext cx="85725" cy="76200"/>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9525</xdr:colOff>
      <xdr:row>80</xdr:row>
      <xdr:rowOff>57150</xdr:rowOff>
    </xdr:from>
    <xdr:ext cx="85725" cy="76200"/>
    <xdr:sp>
      <xdr:nvSpPr>
        <xdr:cNvPr id="18" name="AutoShape 448"/>
        <xdr:cNvSpPr>
          <a:spLocks/>
        </xdr:cNvSpPr>
      </xdr:nvSpPr>
      <xdr:spPr>
        <a:xfrm flipV="1">
          <a:off x="219075" y="14820900"/>
          <a:ext cx="85725" cy="76200"/>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9525</xdr:colOff>
      <xdr:row>41</xdr:row>
      <xdr:rowOff>57150</xdr:rowOff>
    </xdr:from>
    <xdr:ext cx="85725" cy="76200"/>
    <xdr:sp>
      <xdr:nvSpPr>
        <xdr:cNvPr id="19" name="AutoShape 449"/>
        <xdr:cNvSpPr>
          <a:spLocks/>
        </xdr:cNvSpPr>
      </xdr:nvSpPr>
      <xdr:spPr>
        <a:xfrm flipV="1">
          <a:off x="219075" y="8286750"/>
          <a:ext cx="85725" cy="76200"/>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13</xdr:col>
      <xdr:colOff>142875</xdr:colOff>
      <xdr:row>646</xdr:row>
      <xdr:rowOff>123825</xdr:rowOff>
    </xdr:from>
    <xdr:to>
      <xdr:col>13</xdr:col>
      <xdr:colOff>142875</xdr:colOff>
      <xdr:row>648</xdr:row>
      <xdr:rowOff>66675</xdr:rowOff>
    </xdr:to>
    <xdr:sp>
      <xdr:nvSpPr>
        <xdr:cNvPr id="20" name="Line 450"/>
        <xdr:cNvSpPr>
          <a:spLocks/>
        </xdr:cNvSpPr>
      </xdr:nvSpPr>
      <xdr:spPr>
        <a:xfrm>
          <a:off x="14992350" y="111747300"/>
          <a:ext cx="0" cy="266700"/>
        </a:xfrm>
        <a:prstGeom prst="line">
          <a:avLst/>
        </a:prstGeom>
        <a:noFill/>
        <a:ln w="9525"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9525</xdr:colOff>
      <xdr:row>271</xdr:row>
      <xdr:rowOff>57150</xdr:rowOff>
    </xdr:from>
    <xdr:ext cx="85725" cy="76200"/>
    <xdr:sp>
      <xdr:nvSpPr>
        <xdr:cNvPr id="21" name="AutoShape 451"/>
        <xdr:cNvSpPr>
          <a:spLocks/>
        </xdr:cNvSpPr>
      </xdr:nvSpPr>
      <xdr:spPr>
        <a:xfrm flipV="1">
          <a:off x="219075" y="47977425"/>
          <a:ext cx="85725" cy="76200"/>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9525</xdr:colOff>
      <xdr:row>362</xdr:row>
      <xdr:rowOff>57150</xdr:rowOff>
    </xdr:from>
    <xdr:ext cx="85725" cy="76200"/>
    <xdr:sp>
      <xdr:nvSpPr>
        <xdr:cNvPr id="22" name="AutoShape 452"/>
        <xdr:cNvSpPr>
          <a:spLocks/>
        </xdr:cNvSpPr>
      </xdr:nvSpPr>
      <xdr:spPr>
        <a:xfrm flipV="1">
          <a:off x="219075" y="63246000"/>
          <a:ext cx="85725" cy="76200"/>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9525</xdr:colOff>
      <xdr:row>446</xdr:row>
      <xdr:rowOff>57150</xdr:rowOff>
    </xdr:from>
    <xdr:ext cx="85725" cy="76200"/>
    <xdr:sp>
      <xdr:nvSpPr>
        <xdr:cNvPr id="23" name="AutoShape 453"/>
        <xdr:cNvSpPr>
          <a:spLocks/>
        </xdr:cNvSpPr>
      </xdr:nvSpPr>
      <xdr:spPr>
        <a:xfrm flipV="1">
          <a:off x="219075" y="78905100"/>
          <a:ext cx="85725" cy="76200"/>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9525</xdr:colOff>
      <xdr:row>423</xdr:row>
      <xdr:rowOff>57150</xdr:rowOff>
    </xdr:from>
    <xdr:ext cx="85725" cy="76200"/>
    <xdr:sp>
      <xdr:nvSpPr>
        <xdr:cNvPr id="24" name="AutoShape 454"/>
        <xdr:cNvSpPr>
          <a:spLocks/>
        </xdr:cNvSpPr>
      </xdr:nvSpPr>
      <xdr:spPr>
        <a:xfrm flipV="1">
          <a:off x="219075" y="74914125"/>
          <a:ext cx="85725" cy="76200"/>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6</xdr:col>
      <xdr:colOff>142875</xdr:colOff>
      <xdr:row>1</xdr:row>
      <xdr:rowOff>276225</xdr:rowOff>
    </xdr:from>
    <xdr:to>
      <xdr:col>7</xdr:col>
      <xdr:colOff>200025</xdr:colOff>
      <xdr:row>1</xdr:row>
      <xdr:rowOff>676275</xdr:rowOff>
    </xdr:to>
    <xdr:pic>
      <xdr:nvPicPr>
        <xdr:cNvPr id="25" name="Picture 720"/>
        <xdr:cNvPicPr preferRelativeResize="1">
          <a:picLocks noChangeAspect="1"/>
        </xdr:cNvPicPr>
      </xdr:nvPicPr>
      <xdr:blipFill>
        <a:blip r:embed="rId7"/>
        <a:stretch>
          <a:fillRect/>
        </a:stretch>
      </xdr:blipFill>
      <xdr:spPr>
        <a:xfrm>
          <a:off x="5086350" y="438150"/>
          <a:ext cx="1009650" cy="400050"/>
        </a:xfrm>
        <a:prstGeom prst="rect">
          <a:avLst/>
        </a:prstGeom>
        <a:noFill/>
        <a:ln w="9525" cmpd="sng">
          <a:noFill/>
        </a:ln>
      </xdr:spPr>
    </xdr:pic>
    <xdr:clientData/>
  </xdr:twoCellAnchor>
  <xdr:twoCellAnchor editAs="oneCell">
    <xdr:from>
      <xdr:col>5</xdr:col>
      <xdr:colOff>866775</xdr:colOff>
      <xdr:row>0</xdr:row>
      <xdr:rowOff>0</xdr:rowOff>
    </xdr:from>
    <xdr:to>
      <xdr:col>7</xdr:col>
      <xdr:colOff>200025</xdr:colOff>
      <xdr:row>1</xdr:row>
      <xdr:rowOff>276225</xdr:rowOff>
    </xdr:to>
    <xdr:pic>
      <xdr:nvPicPr>
        <xdr:cNvPr id="26" name="Picture 722"/>
        <xdr:cNvPicPr preferRelativeResize="1">
          <a:picLocks noChangeAspect="1"/>
        </xdr:cNvPicPr>
      </xdr:nvPicPr>
      <xdr:blipFill>
        <a:blip r:embed="rId8"/>
        <a:stretch>
          <a:fillRect/>
        </a:stretch>
      </xdr:blipFill>
      <xdr:spPr>
        <a:xfrm>
          <a:off x="4857750" y="0"/>
          <a:ext cx="1238250" cy="438150"/>
        </a:xfrm>
        <a:prstGeom prst="rect">
          <a:avLst/>
        </a:prstGeom>
        <a:noFill/>
        <a:ln w="9525" cmpd="sng">
          <a:noFill/>
        </a:ln>
      </xdr:spPr>
    </xdr:pic>
    <xdr:clientData/>
  </xdr:twoCellAnchor>
  <xdr:oneCellAnchor>
    <xdr:from>
      <xdr:col>2</xdr:col>
      <xdr:colOff>133350</xdr:colOff>
      <xdr:row>503</xdr:row>
      <xdr:rowOff>95250</xdr:rowOff>
    </xdr:from>
    <xdr:ext cx="1171575" cy="76200"/>
    <xdr:sp>
      <xdr:nvSpPr>
        <xdr:cNvPr id="27" name="Polygon 804"/>
        <xdr:cNvSpPr>
          <a:spLocks/>
        </xdr:cNvSpPr>
      </xdr:nvSpPr>
      <xdr:spPr>
        <a:xfrm>
          <a:off x="2047875" y="88582500"/>
          <a:ext cx="1171575" cy="76200"/>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2</xdr:col>
      <xdr:colOff>152400</xdr:colOff>
      <xdr:row>504</xdr:row>
      <xdr:rowOff>123825</xdr:rowOff>
    </xdr:from>
    <xdr:ext cx="2971800" cy="76200"/>
    <xdr:sp>
      <xdr:nvSpPr>
        <xdr:cNvPr id="28" name="Polygon 806"/>
        <xdr:cNvSpPr>
          <a:spLocks/>
        </xdr:cNvSpPr>
      </xdr:nvSpPr>
      <xdr:spPr>
        <a:xfrm>
          <a:off x="2066925" y="88773000"/>
          <a:ext cx="2971800" cy="76200"/>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4</xdr:col>
      <xdr:colOff>952500</xdr:colOff>
      <xdr:row>503</xdr:row>
      <xdr:rowOff>95250</xdr:rowOff>
    </xdr:from>
    <xdr:ext cx="981075" cy="66675"/>
    <xdr:sp>
      <xdr:nvSpPr>
        <xdr:cNvPr id="29" name="Polygon 807"/>
        <xdr:cNvSpPr>
          <a:spLocks/>
        </xdr:cNvSpPr>
      </xdr:nvSpPr>
      <xdr:spPr>
        <a:xfrm>
          <a:off x="3990975" y="88582500"/>
          <a:ext cx="981075" cy="66675"/>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2</xdr:col>
      <xdr:colOff>152400</xdr:colOff>
      <xdr:row>544</xdr:row>
      <xdr:rowOff>123825</xdr:rowOff>
    </xdr:from>
    <xdr:ext cx="2971800" cy="76200"/>
    <xdr:sp>
      <xdr:nvSpPr>
        <xdr:cNvPr id="30" name="Polygon 837"/>
        <xdr:cNvSpPr>
          <a:spLocks/>
        </xdr:cNvSpPr>
      </xdr:nvSpPr>
      <xdr:spPr>
        <a:xfrm>
          <a:off x="2066925" y="95373825"/>
          <a:ext cx="2971800" cy="76200"/>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4</xdr:col>
      <xdr:colOff>952500</xdr:colOff>
      <xdr:row>543</xdr:row>
      <xdr:rowOff>95250</xdr:rowOff>
    </xdr:from>
    <xdr:ext cx="981075" cy="66675"/>
    <xdr:sp>
      <xdr:nvSpPr>
        <xdr:cNvPr id="31" name="Polygon 838"/>
        <xdr:cNvSpPr>
          <a:spLocks/>
        </xdr:cNvSpPr>
      </xdr:nvSpPr>
      <xdr:spPr>
        <a:xfrm>
          <a:off x="3990975" y="95183325"/>
          <a:ext cx="981075" cy="66675"/>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2</xdr:col>
      <xdr:colOff>142875</xdr:colOff>
      <xdr:row>6</xdr:row>
      <xdr:rowOff>133350</xdr:rowOff>
    </xdr:from>
    <xdr:ext cx="4791075" cy="66675"/>
    <xdr:sp>
      <xdr:nvSpPr>
        <xdr:cNvPr id="32" name="Polygon 862"/>
        <xdr:cNvSpPr>
          <a:spLocks/>
        </xdr:cNvSpPr>
      </xdr:nvSpPr>
      <xdr:spPr>
        <a:xfrm>
          <a:off x="2057400" y="1562100"/>
          <a:ext cx="4791075" cy="66675"/>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2</xdr:col>
      <xdr:colOff>142875</xdr:colOff>
      <xdr:row>12</xdr:row>
      <xdr:rowOff>114300</xdr:rowOff>
    </xdr:from>
    <xdr:ext cx="4791075" cy="66675"/>
    <xdr:sp>
      <xdr:nvSpPr>
        <xdr:cNvPr id="33" name="Polygon 863"/>
        <xdr:cNvSpPr>
          <a:spLocks/>
        </xdr:cNvSpPr>
      </xdr:nvSpPr>
      <xdr:spPr>
        <a:xfrm>
          <a:off x="2057400" y="2628900"/>
          <a:ext cx="4791075" cy="66675"/>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1</xdr:col>
      <xdr:colOff>885825</xdr:colOff>
      <xdr:row>14</xdr:row>
      <xdr:rowOff>142875</xdr:rowOff>
    </xdr:from>
    <xdr:ext cx="800100" cy="171450"/>
    <xdr:sp>
      <xdr:nvSpPr>
        <xdr:cNvPr id="34" name="TextBox 893"/>
        <xdr:cNvSpPr txBox="1">
          <a:spLocks noChangeArrowheads="1"/>
        </xdr:cNvSpPr>
      </xdr:nvSpPr>
      <xdr:spPr>
        <a:xfrm>
          <a:off x="1095375" y="3152775"/>
          <a:ext cx="800100" cy="171450"/>
        </a:xfrm>
        <a:prstGeom prst="rect">
          <a:avLst/>
        </a:prstGeom>
        <a:noFill/>
        <a:ln w="9525" cmpd="sng">
          <a:noFill/>
        </a:ln>
      </xdr:spPr>
      <xdr:txBody>
        <a:bodyPr vertOverflow="clip" wrap="square"/>
        <a:p>
          <a:pPr algn="r">
            <a:defRPr/>
          </a:pPr>
          <a:r>
            <a:rPr lang="en-US" cap="none" sz="800" b="0" i="0" u="none" baseline="0">
              <a:solidFill>
                <a:srgbClr val="333333"/>
              </a:solidFill>
              <a:latin typeface="Arial"/>
              <a:ea typeface="Arial"/>
              <a:cs typeface="Arial"/>
            </a:rPr>
            <a:t>STATUT</a:t>
          </a:r>
        </a:p>
      </xdr:txBody>
    </xdr:sp>
    <xdr:clientData fPrintsWithSheet="0"/>
  </xdr:oneCellAnchor>
  <xdr:twoCellAnchor editAs="absolute">
    <xdr:from>
      <xdr:col>0</xdr:col>
      <xdr:colOff>28575</xdr:colOff>
      <xdr:row>2</xdr:row>
      <xdr:rowOff>0</xdr:rowOff>
    </xdr:from>
    <xdr:to>
      <xdr:col>4</xdr:col>
      <xdr:colOff>238125</xdr:colOff>
      <xdr:row>3</xdr:row>
      <xdr:rowOff>28575</xdr:rowOff>
    </xdr:to>
    <xdr:sp>
      <xdr:nvSpPr>
        <xdr:cNvPr id="35" name="TextBox 895"/>
        <xdr:cNvSpPr txBox="1">
          <a:spLocks noChangeArrowheads="1"/>
        </xdr:cNvSpPr>
      </xdr:nvSpPr>
      <xdr:spPr>
        <a:xfrm>
          <a:off x="28575" y="914400"/>
          <a:ext cx="3248025" cy="1524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VEUILLEZ FOURNIR LES INFORMATIONS SUIVANTES</a:t>
          </a:r>
        </a:p>
      </xdr:txBody>
    </xdr:sp>
    <xdr:clientData fPrintsWithSheet="0"/>
  </xdr:twoCellAnchor>
  <xdr:twoCellAnchor>
    <xdr:from>
      <xdr:col>6</xdr:col>
      <xdr:colOff>533400</xdr:colOff>
      <xdr:row>465</xdr:row>
      <xdr:rowOff>76200</xdr:rowOff>
    </xdr:from>
    <xdr:to>
      <xdr:col>6</xdr:col>
      <xdr:colOff>533400</xdr:colOff>
      <xdr:row>466</xdr:row>
      <xdr:rowOff>47625</xdr:rowOff>
    </xdr:to>
    <xdr:sp>
      <xdr:nvSpPr>
        <xdr:cNvPr id="36" name="Line 5"/>
        <xdr:cNvSpPr>
          <a:spLocks/>
        </xdr:cNvSpPr>
      </xdr:nvSpPr>
      <xdr:spPr>
        <a:xfrm flipV="1">
          <a:off x="5476875" y="82438875"/>
          <a:ext cx="0" cy="133350"/>
        </a:xfrm>
        <a:prstGeom prst="line">
          <a:avLst/>
        </a:prstGeom>
        <a:noFill/>
        <a:ln w="9525" cmpd="sng">
          <a:solidFill>
            <a:srgbClr val="808080"/>
          </a:solidFill>
          <a:headEnd type="arrow"/>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533400</xdr:colOff>
      <xdr:row>465</xdr:row>
      <xdr:rowOff>76200</xdr:rowOff>
    </xdr:from>
    <xdr:to>
      <xdr:col>6</xdr:col>
      <xdr:colOff>942975</xdr:colOff>
      <xdr:row>465</xdr:row>
      <xdr:rowOff>76200</xdr:rowOff>
    </xdr:to>
    <xdr:sp>
      <xdr:nvSpPr>
        <xdr:cNvPr id="37" name="Line 6"/>
        <xdr:cNvSpPr>
          <a:spLocks/>
        </xdr:cNvSpPr>
      </xdr:nvSpPr>
      <xdr:spPr>
        <a:xfrm>
          <a:off x="5476875" y="82438875"/>
          <a:ext cx="409575"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533400</xdr:colOff>
      <xdr:row>505</xdr:row>
      <xdr:rowOff>76200</xdr:rowOff>
    </xdr:from>
    <xdr:to>
      <xdr:col>6</xdr:col>
      <xdr:colOff>533400</xdr:colOff>
      <xdr:row>506</xdr:row>
      <xdr:rowOff>47625</xdr:rowOff>
    </xdr:to>
    <xdr:sp>
      <xdr:nvSpPr>
        <xdr:cNvPr id="38" name="Line 37"/>
        <xdr:cNvSpPr>
          <a:spLocks/>
        </xdr:cNvSpPr>
      </xdr:nvSpPr>
      <xdr:spPr>
        <a:xfrm flipV="1">
          <a:off x="5476875" y="88887300"/>
          <a:ext cx="0" cy="133350"/>
        </a:xfrm>
        <a:prstGeom prst="line">
          <a:avLst/>
        </a:prstGeom>
        <a:noFill/>
        <a:ln w="9525" cmpd="sng">
          <a:solidFill>
            <a:srgbClr val="808080"/>
          </a:solidFill>
          <a:headEnd type="arrow"/>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533400</xdr:colOff>
      <xdr:row>505</xdr:row>
      <xdr:rowOff>76200</xdr:rowOff>
    </xdr:from>
    <xdr:to>
      <xdr:col>6</xdr:col>
      <xdr:colOff>942975</xdr:colOff>
      <xdr:row>505</xdr:row>
      <xdr:rowOff>76200</xdr:rowOff>
    </xdr:to>
    <xdr:sp>
      <xdr:nvSpPr>
        <xdr:cNvPr id="39" name="Line 38"/>
        <xdr:cNvSpPr>
          <a:spLocks/>
        </xdr:cNvSpPr>
      </xdr:nvSpPr>
      <xdr:spPr>
        <a:xfrm>
          <a:off x="5476875" y="88887300"/>
          <a:ext cx="409575"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133350</xdr:colOff>
      <xdr:row>543</xdr:row>
      <xdr:rowOff>95250</xdr:rowOff>
    </xdr:from>
    <xdr:ext cx="1171575" cy="76200"/>
    <xdr:sp>
      <xdr:nvSpPr>
        <xdr:cNvPr id="40" name="Polygon 43"/>
        <xdr:cNvSpPr>
          <a:spLocks/>
        </xdr:cNvSpPr>
      </xdr:nvSpPr>
      <xdr:spPr>
        <a:xfrm>
          <a:off x="2047875" y="95183325"/>
          <a:ext cx="1171575" cy="76200"/>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xdr:from>
      <xdr:col>6</xdr:col>
      <xdr:colOff>533400</xdr:colOff>
      <xdr:row>545</xdr:row>
      <xdr:rowOff>76200</xdr:rowOff>
    </xdr:from>
    <xdr:to>
      <xdr:col>6</xdr:col>
      <xdr:colOff>533400</xdr:colOff>
      <xdr:row>546</xdr:row>
      <xdr:rowOff>47625</xdr:rowOff>
    </xdr:to>
    <xdr:sp>
      <xdr:nvSpPr>
        <xdr:cNvPr id="41" name="Line 100"/>
        <xdr:cNvSpPr>
          <a:spLocks/>
        </xdr:cNvSpPr>
      </xdr:nvSpPr>
      <xdr:spPr>
        <a:xfrm flipV="1">
          <a:off x="5476875" y="95488125"/>
          <a:ext cx="0" cy="133350"/>
        </a:xfrm>
        <a:prstGeom prst="line">
          <a:avLst/>
        </a:prstGeom>
        <a:noFill/>
        <a:ln w="9525" cmpd="sng">
          <a:solidFill>
            <a:srgbClr val="808080"/>
          </a:solidFill>
          <a:headEnd type="arrow"/>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533400</xdr:colOff>
      <xdr:row>545</xdr:row>
      <xdr:rowOff>76200</xdr:rowOff>
    </xdr:from>
    <xdr:to>
      <xdr:col>6</xdr:col>
      <xdr:colOff>942975</xdr:colOff>
      <xdr:row>545</xdr:row>
      <xdr:rowOff>76200</xdr:rowOff>
    </xdr:to>
    <xdr:sp>
      <xdr:nvSpPr>
        <xdr:cNvPr id="42" name="Line 101"/>
        <xdr:cNvSpPr>
          <a:spLocks/>
        </xdr:cNvSpPr>
      </xdr:nvSpPr>
      <xdr:spPr>
        <a:xfrm>
          <a:off x="5476875" y="95488125"/>
          <a:ext cx="409575"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1152525</xdr:colOff>
      <xdr:row>1</xdr:row>
      <xdr:rowOff>76200</xdr:rowOff>
    </xdr:to>
    <xdr:pic macro="[0]!GotoRange">
      <xdr:nvPicPr>
        <xdr:cNvPr id="43" name="Picture 102">
          <a:hlinkClick r:id="rId11"/>
        </xdr:cNvPr>
        <xdr:cNvPicPr preferRelativeResize="1">
          <a:picLocks noChangeAspect="1"/>
        </xdr:cNvPicPr>
      </xdr:nvPicPr>
      <xdr:blipFill>
        <a:blip r:embed="rId9"/>
        <a:stretch>
          <a:fillRect/>
        </a:stretch>
      </xdr:blipFill>
      <xdr:spPr>
        <a:xfrm>
          <a:off x="0" y="0"/>
          <a:ext cx="1362075" cy="238125"/>
        </a:xfrm>
        <a:prstGeom prst="rect">
          <a:avLst/>
        </a:prstGeom>
        <a:noFill/>
        <a:ln w="9525" cmpd="sng">
          <a:noFill/>
        </a:ln>
      </xdr:spPr>
    </xdr:pic>
    <xdr:clientData/>
  </xdr:twoCellAnchor>
  <xdr:twoCellAnchor editAs="oneCell">
    <xdr:from>
      <xdr:col>0</xdr:col>
      <xdr:colOff>0</xdr:colOff>
      <xdr:row>1</xdr:row>
      <xdr:rowOff>76200</xdr:rowOff>
    </xdr:from>
    <xdr:to>
      <xdr:col>1</xdr:col>
      <xdr:colOff>1152525</xdr:colOff>
      <xdr:row>1</xdr:row>
      <xdr:rowOff>276225</xdr:rowOff>
    </xdr:to>
    <xdr:pic macro="[0]!GotoRange">
      <xdr:nvPicPr>
        <xdr:cNvPr id="44" name="Picture 104">
          <a:hlinkClick r:id="rId14"/>
        </xdr:cNvPr>
        <xdr:cNvPicPr preferRelativeResize="1">
          <a:picLocks noChangeAspect="1"/>
        </xdr:cNvPicPr>
      </xdr:nvPicPr>
      <xdr:blipFill>
        <a:blip r:embed="rId12"/>
        <a:stretch>
          <a:fillRect/>
        </a:stretch>
      </xdr:blipFill>
      <xdr:spPr>
        <a:xfrm>
          <a:off x="0" y="238125"/>
          <a:ext cx="1362075" cy="200025"/>
        </a:xfrm>
        <a:prstGeom prst="rect">
          <a:avLst/>
        </a:prstGeom>
        <a:noFill/>
        <a:ln w="9525" cmpd="sng">
          <a:noFill/>
        </a:ln>
      </xdr:spPr>
    </xdr:pic>
    <xdr:clientData/>
  </xdr:twoCellAnchor>
  <xdr:twoCellAnchor editAs="oneCell">
    <xdr:from>
      <xdr:col>0</xdr:col>
      <xdr:colOff>0</xdr:colOff>
      <xdr:row>1</xdr:row>
      <xdr:rowOff>476250</xdr:rowOff>
    </xdr:from>
    <xdr:to>
      <xdr:col>1</xdr:col>
      <xdr:colOff>1152525</xdr:colOff>
      <xdr:row>1</xdr:row>
      <xdr:rowOff>676275</xdr:rowOff>
    </xdr:to>
    <xdr:pic macro="[0]!GotoRange">
      <xdr:nvPicPr>
        <xdr:cNvPr id="45" name="Picture 106">
          <a:hlinkClick r:id="rId17"/>
        </xdr:cNvPr>
        <xdr:cNvPicPr preferRelativeResize="1">
          <a:picLocks noChangeAspect="1"/>
        </xdr:cNvPicPr>
      </xdr:nvPicPr>
      <xdr:blipFill>
        <a:blip r:embed="rId15"/>
        <a:stretch>
          <a:fillRect/>
        </a:stretch>
      </xdr:blipFill>
      <xdr:spPr>
        <a:xfrm>
          <a:off x="0" y="638175"/>
          <a:ext cx="1362075" cy="200025"/>
        </a:xfrm>
        <a:prstGeom prst="rect">
          <a:avLst/>
        </a:prstGeom>
        <a:noFill/>
        <a:ln w="9525" cmpd="sng">
          <a:noFill/>
        </a:ln>
      </xdr:spPr>
    </xdr:pic>
    <xdr:clientData/>
  </xdr:twoCellAnchor>
  <xdr:twoCellAnchor editAs="oneCell">
    <xdr:from>
      <xdr:col>1</xdr:col>
      <xdr:colOff>1152525</xdr:colOff>
      <xdr:row>0</xdr:row>
      <xdr:rowOff>0</xdr:rowOff>
    </xdr:from>
    <xdr:to>
      <xdr:col>4</xdr:col>
      <xdr:colOff>200025</xdr:colOff>
      <xdr:row>1</xdr:row>
      <xdr:rowOff>76200</xdr:rowOff>
    </xdr:to>
    <xdr:pic macro="[0]!GotoRange">
      <xdr:nvPicPr>
        <xdr:cNvPr id="46" name="Picture 107">
          <a:hlinkClick r:id="rId20"/>
        </xdr:cNvPr>
        <xdr:cNvPicPr preferRelativeResize="1">
          <a:picLocks noChangeAspect="1"/>
        </xdr:cNvPicPr>
      </xdr:nvPicPr>
      <xdr:blipFill>
        <a:blip r:embed="rId18"/>
        <a:stretch>
          <a:fillRect/>
        </a:stretch>
      </xdr:blipFill>
      <xdr:spPr>
        <a:xfrm>
          <a:off x="1362075" y="0"/>
          <a:ext cx="1876425" cy="238125"/>
        </a:xfrm>
        <a:prstGeom prst="rect">
          <a:avLst/>
        </a:prstGeom>
        <a:noFill/>
        <a:ln w="9525" cmpd="sng">
          <a:noFill/>
        </a:ln>
      </xdr:spPr>
    </xdr:pic>
    <xdr:clientData/>
  </xdr:twoCellAnchor>
  <xdr:twoCellAnchor editAs="oneCell">
    <xdr:from>
      <xdr:col>1</xdr:col>
      <xdr:colOff>1152525</xdr:colOff>
      <xdr:row>1</xdr:row>
      <xdr:rowOff>76200</xdr:rowOff>
    </xdr:from>
    <xdr:to>
      <xdr:col>4</xdr:col>
      <xdr:colOff>200025</xdr:colOff>
      <xdr:row>1</xdr:row>
      <xdr:rowOff>276225</xdr:rowOff>
    </xdr:to>
    <xdr:pic macro="[0]!GotoRange">
      <xdr:nvPicPr>
        <xdr:cNvPr id="47" name="Picture 108">
          <a:hlinkClick r:id="rId23"/>
        </xdr:cNvPr>
        <xdr:cNvPicPr preferRelativeResize="1">
          <a:picLocks noChangeAspect="1"/>
        </xdr:cNvPicPr>
      </xdr:nvPicPr>
      <xdr:blipFill>
        <a:blip r:embed="rId21"/>
        <a:stretch>
          <a:fillRect/>
        </a:stretch>
      </xdr:blipFill>
      <xdr:spPr>
        <a:xfrm>
          <a:off x="1362075" y="238125"/>
          <a:ext cx="1876425" cy="200025"/>
        </a:xfrm>
        <a:prstGeom prst="rect">
          <a:avLst/>
        </a:prstGeom>
        <a:noFill/>
        <a:ln w="9525" cmpd="sng">
          <a:noFill/>
        </a:ln>
      </xdr:spPr>
    </xdr:pic>
    <xdr:clientData/>
  </xdr:twoCellAnchor>
  <xdr:twoCellAnchor editAs="oneCell">
    <xdr:from>
      <xdr:col>1</xdr:col>
      <xdr:colOff>1152525</xdr:colOff>
      <xdr:row>1</xdr:row>
      <xdr:rowOff>276225</xdr:rowOff>
    </xdr:from>
    <xdr:to>
      <xdr:col>4</xdr:col>
      <xdr:colOff>200025</xdr:colOff>
      <xdr:row>1</xdr:row>
      <xdr:rowOff>476250</xdr:rowOff>
    </xdr:to>
    <xdr:pic macro="[0]!GotoRange">
      <xdr:nvPicPr>
        <xdr:cNvPr id="48" name="Picture 110">
          <a:hlinkClick r:id="rId26"/>
        </xdr:cNvPr>
        <xdr:cNvPicPr preferRelativeResize="1">
          <a:picLocks noChangeAspect="1"/>
        </xdr:cNvPicPr>
      </xdr:nvPicPr>
      <xdr:blipFill>
        <a:blip r:embed="rId24"/>
        <a:stretch>
          <a:fillRect/>
        </a:stretch>
      </xdr:blipFill>
      <xdr:spPr>
        <a:xfrm>
          <a:off x="1362075" y="438150"/>
          <a:ext cx="1876425" cy="200025"/>
        </a:xfrm>
        <a:prstGeom prst="rect">
          <a:avLst/>
        </a:prstGeom>
        <a:noFill/>
        <a:ln w="9525" cmpd="sng">
          <a:noFill/>
        </a:ln>
      </xdr:spPr>
    </xdr:pic>
    <xdr:clientData/>
  </xdr:twoCellAnchor>
  <xdr:twoCellAnchor editAs="oneCell">
    <xdr:from>
      <xdr:col>1</xdr:col>
      <xdr:colOff>1152525</xdr:colOff>
      <xdr:row>1</xdr:row>
      <xdr:rowOff>476250</xdr:rowOff>
    </xdr:from>
    <xdr:to>
      <xdr:col>4</xdr:col>
      <xdr:colOff>200025</xdr:colOff>
      <xdr:row>1</xdr:row>
      <xdr:rowOff>676275</xdr:rowOff>
    </xdr:to>
    <xdr:pic macro="[0]!GotoRange">
      <xdr:nvPicPr>
        <xdr:cNvPr id="49" name="Picture 111">
          <a:hlinkClick r:id="rId29"/>
        </xdr:cNvPr>
        <xdr:cNvPicPr preferRelativeResize="1">
          <a:picLocks noChangeAspect="1"/>
        </xdr:cNvPicPr>
      </xdr:nvPicPr>
      <xdr:blipFill>
        <a:blip r:embed="rId27"/>
        <a:stretch>
          <a:fillRect/>
        </a:stretch>
      </xdr:blipFill>
      <xdr:spPr>
        <a:xfrm>
          <a:off x="1362075" y="638175"/>
          <a:ext cx="1876425" cy="200025"/>
        </a:xfrm>
        <a:prstGeom prst="rect">
          <a:avLst/>
        </a:prstGeom>
        <a:noFill/>
        <a:ln w="9525" cmpd="sng">
          <a:noFill/>
        </a:ln>
      </xdr:spPr>
    </xdr:pic>
    <xdr:clientData/>
  </xdr:twoCellAnchor>
  <xdr:twoCellAnchor editAs="oneCell">
    <xdr:from>
      <xdr:col>4</xdr:col>
      <xdr:colOff>200025</xdr:colOff>
      <xdr:row>0</xdr:row>
      <xdr:rowOff>0</xdr:rowOff>
    </xdr:from>
    <xdr:to>
      <xdr:col>5</xdr:col>
      <xdr:colOff>238125</xdr:colOff>
      <xdr:row>1</xdr:row>
      <xdr:rowOff>276225</xdr:rowOff>
    </xdr:to>
    <xdr:pic macro="[0]!GotoRange">
      <xdr:nvPicPr>
        <xdr:cNvPr id="50" name="Picture 112">
          <a:hlinkClick r:id="rId32"/>
        </xdr:cNvPr>
        <xdr:cNvPicPr preferRelativeResize="1">
          <a:picLocks noChangeAspect="1"/>
        </xdr:cNvPicPr>
      </xdr:nvPicPr>
      <xdr:blipFill>
        <a:blip r:embed="rId30"/>
        <a:stretch>
          <a:fillRect/>
        </a:stretch>
      </xdr:blipFill>
      <xdr:spPr>
        <a:xfrm>
          <a:off x="3238500" y="0"/>
          <a:ext cx="990600" cy="438150"/>
        </a:xfrm>
        <a:prstGeom prst="rect">
          <a:avLst/>
        </a:prstGeom>
        <a:noFill/>
        <a:ln w="9525" cmpd="sng">
          <a:noFill/>
        </a:ln>
      </xdr:spPr>
    </xdr:pic>
    <xdr:clientData/>
  </xdr:twoCellAnchor>
  <xdr:twoCellAnchor editAs="oneCell">
    <xdr:from>
      <xdr:col>4</xdr:col>
      <xdr:colOff>200025</xdr:colOff>
      <xdr:row>1</xdr:row>
      <xdr:rowOff>276225</xdr:rowOff>
    </xdr:from>
    <xdr:to>
      <xdr:col>6</xdr:col>
      <xdr:colOff>171450</xdr:colOff>
      <xdr:row>1</xdr:row>
      <xdr:rowOff>476250</xdr:rowOff>
    </xdr:to>
    <xdr:pic macro="[0]!GotoRange">
      <xdr:nvPicPr>
        <xdr:cNvPr id="51" name="Picture 113">
          <a:hlinkClick r:id="rId35"/>
        </xdr:cNvPr>
        <xdr:cNvPicPr preferRelativeResize="1">
          <a:picLocks noChangeAspect="1"/>
        </xdr:cNvPicPr>
      </xdr:nvPicPr>
      <xdr:blipFill>
        <a:blip r:embed="rId33"/>
        <a:stretch>
          <a:fillRect/>
        </a:stretch>
      </xdr:blipFill>
      <xdr:spPr>
        <a:xfrm>
          <a:off x="3238500" y="438150"/>
          <a:ext cx="1876425" cy="200025"/>
        </a:xfrm>
        <a:prstGeom prst="rect">
          <a:avLst/>
        </a:prstGeom>
        <a:noFill/>
        <a:ln w="9525" cmpd="sng">
          <a:noFill/>
        </a:ln>
      </xdr:spPr>
    </xdr:pic>
    <xdr:clientData/>
  </xdr:twoCellAnchor>
  <xdr:twoCellAnchor editAs="oneCell">
    <xdr:from>
      <xdr:col>4</xdr:col>
      <xdr:colOff>200025</xdr:colOff>
      <xdr:row>1</xdr:row>
      <xdr:rowOff>476250</xdr:rowOff>
    </xdr:from>
    <xdr:to>
      <xdr:col>6</xdr:col>
      <xdr:colOff>171450</xdr:colOff>
      <xdr:row>1</xdr:row>
      <xdr:rowOff>676275</xdr:rowOff>
    </xdr:to>
    <xdr:pic macro="[0]!GotoRange">
      <xdr:nvPicPr>
        <xdr:cNvPr id="52" name="Picture 114">
          <a:hlinkClick r:id="rId38"/>
        </xdr:cNvPr>
        <xdr:cNvPicPr preferRelativeResize="1">
          <a:picLocks noChangeAspect="1"/>
        </xdr:cNvPicPr>
      </xdr:nvPicPr>
      <xdr:blipFill>
        <a:blip r:embed="rId36"/>
        <a:stretch>
          <a:fillRect/>
        </a:stretch>
      </xdr:blipFill>
      <xdr:spPr>
        <a:xfrm>
          <a:off x="3238500" y="638175"/>
          <a:ext cx="1876425" cy="200025"/>
        </a:xfrm>
        <a:prstGeom prst="rect">
          <a:avLst/>
        </a:prstGeom>
        <a:noFill/>
        <a:ln w="9525" cmpd="sng">
          <a:noFill/>
        </a:ln>
      </xdr:spPr>
    </xdr:pic>
    <xdr:clientData/>
  </xdr:twoCellAnchor>
  <xdr:twoCellAnchor editAs="oneCell">
    <xdr:from>
      <xdr:col>5</xdr:col>
      <xdr:colOff>238125</xdr:colOff>
      <xdr:row>0</xdr:row>
      <xdr:rowOff>0</xdr:rowOff>
    </xdr:from>
    <xdr:to>
      <xdr:col>6</xdr:col>
      <xdr:colOff>171450</xdr:colOff>
      <xdr:row>1</xdr:row>
      <xdr:rowOff>276225</xdr:rowOff>
    </xdr:to>
    <xdr:pic macro="[0]!GotoRange">
      <xdr:nvPicPr>
        <xdr:cNvPr id="53" name="Picture 115">
          <a:hlinkClick r:id="rId41"/>
        </xdr:cNvPr>
        <xdr:cNvPicPr preferRelativeResize="1">
          <a:picLocks noChangeAspect="1"/>
        </xdr:cNvPicPr>
      </xdr:nvPicPr>
      <xdr:blipFill>
        <a:blip r:embed="rId39"/>
        <a:stretch>
          <a:fillRect/>
        </a:stretch>
      </xdr:blipFill>
      <xdr:spPr>
        <a:xfrm>
          <a:off x="4229100" y="0"/>
          <a:ext cx="885825" cy="438150"/>
        </a:xfrm>
        <a:prstGeom prst="rect">
          <a:avLst/>
        </a:prstGeom>
        <a:noFill/>
        <a:ln w="9525" cmpd="sng">
          <a:noFill/>
        </a:ln>
      </xdr:spPr>
    </xdr:pic>
    <xdr:clientData/>
  </xdr:twoCellAnchor>
  <xdr:twoCellAnchor editAs="oneCell">
    <xdr:from>
      <xdr:col>0</xdr:col>
      <xdr:colOff>0</xdr:colOff>
      <xdr:row>177</xdr:row>
      <xdr:rowOff>0</xdr:rowOff>
    </xdr:from>
    <xdr:to>
      <xdr:col>1</xdr:col>
      <xdr:colOff>447675</xdr:colOff>
      <xdr:row>178</xdr:row>
      <xdr:rowOff>47625</xdr:rowOff>
    </xdr:to>
    <xdr:pic>
      <xdr:nvPicPr>
        <xdr:cNvPr id="54" name="Picture 123"/>
        <xdr:cNvPicPr preferRelativeResize="1">
          <a:picLocks noChangeAspect="1"/>
        </xdr:cNvPicPr>
      </xdr:nvPicPr>
      <xdr:blipFill>
        <a:blip r:embed="rId42"/>
        <a:srcRect r="63874" b="-15789"/>
        <a:stretch>
          <a:fillRect/>
        </a:stretch>
      </xdr:blipFill>
      <xdr:spPr>
        <a:xfrm>
          <a:off x="0" y="31851600"/>
          <a:ext cx="657225" cy="209550"/>
        </a:xfrm>
        <a:prstGeom prst="rect">
          <a:avLst/>
        </a:prstGeom>
        <a:noFill/>
        <a:ln w="9525" cmpd="sng">
          <a:noFill/>
        </a:ln>
      </xdr:spPr>
    </xdr:pic>
    <xdr:clientData/>
  </xdr:twoCellAnchor>
  <xdr:twoCellAnchor editAs="oneCell">
    <xdr:from>
      <xdr:col>0</xdr:col>
      <xdr:colOff>0</xdr:colOff>
      <xdr:row>373</xdr:row>
      <xdr:rowOff>133350</xdr:rowOff>
    </xdr:from>
    <xdr:to>
      <xdr:col>1</xdr:col>
      <xdr:colOff>1190625</xdr:colOff>
      <xdr:row>375</xdr:row>
      <xdr:rowOff>0</xdr:rowOff>
    </xdr:to>
    <xdr:pic>
      <xdr:nvPicPr>
        <xdr:cNvPr id="55" name="Picture 125"/>
        <xdr:cNvPicPr preferRelativeResize="1">
          <a:picLocks noChangeAspect="1"/>
        </xdr:cNvPicPr>
      </xdr:nvPicPr>
      <xdr:blipFill>
        <a:blip r:embed="rId43"/>
        <a:srcRect r="23036"/>
        <a:stretch>
          <a:fillRect/>
        </a:stretch>
      </xdr:blipFill>
      <xdr:spPr>
        <a:xfrm>
          <a:off x="0" y="65484375"/>
          <a:ext cx="1400175" cy="190500"/>
        </a:xfrm>
        <a:prstGeom prst="rect">
          <a:avLst/>
        </a:prstGeom>
        <a:noFill/>
        <a:ln w="9525" cmpd="sng">
          <a:noFill/>
        </a:ln>
      </xdr:spPr>
    </xdr:pic>
    <xdr:clientData/>
  </xdr:twoCellAnchor>
  <xdr:twoCellAnchor editAs="oneCell">
    <xdr:from>
      <xdr:col>0</xdr:col>
      <xdr:colOff>0</xdr:colOff>
      <xdr:row>455</xdr:row>
      <xdr:rowOff>9525</xdr:rowOff>
    </xdr:from>
    <xdr:to>
      <xdr:col>1</xdr:col>
      <xdr:colOff>1695450</xdr:colOff>
      <xdr:row>456</xdr:row>
      <xdr:rowOff>28575</xdr:rowOff>
    </xdr:to>
    <xdr:pic>
      <xdr:nvPicPr>
        <xdr:cNvPr id="56" name="Picture 127"/>
        <xdr:cNvPicPr preferRelativeResize="1">
          <a:picLocks noChangeAspect="1"/>
        </xdr:cNvPicPr>
      </xdr:nvPicPr>
      <xdr:blipFill>
        <a:blip r:embed="rId44"/>
        <a:stretch>
          <a:fillRect/>
        </a:stretch>
      </xdr:blipFill>
      <xdr:spPr>
        <a:xfrm>
          <a:off x="0" y="80543400"/>
          <a:ext cx="1905000" cy="180975"/>
        </a:xfrm>
        <a:prstGeom prst="rect">
          <a:avLst/>
        </a:prstGeom>
        <a:noFill/>
        <a:ln w="9525" cmpd="sng">
          <a:noFill/>
        </a:ln>
      </xdr:spPr>
    </xdr:pic>
    <xdr:clientData/>
  </xdr:twoCellAnchor>
  <xdr:twoCellAnchor editAs="oneCell">
    <xdr:from>
      <xdr:col>0</xdr:col>
      <xdr:colOff>0</xdr:colOff>
      <xdr:row>1</xdr:row>
      <xdr:rowOff>276225</xdr:rowOff>
    </xdr:from>
    <xdr:to>
      <xdr:col>1</xdr:col>
      <xdr:colOff>1152525</xdr:colOff>
      <xdr:row>1</xdr:row>
      <xdr:rowOff>476250</xdr:rowOff>
    </xdr:to>
    <xdr:pic macro="[0]!GotoRange">
      <xdr:nvPicPr>
        <xdr:cNvPr id="57" name="Picture 128">
          <a:hlinkClick r:id="rId47"/>
        </xdr:cNvPr>
        <xdr:cNvPicPr preferRelativeResize="1">
          <a:picLocks noChangeAspect="1"/>
        </xdr:cNvPicPr>
      </xdr:nvPicPr>
      <xdr:blipFill>
        <a:blip r:embed="rId45"/>
        <a:stretch>
          <a:fillRect/>
        </a:stretch>
      </xdr:blipFill>
      <xdr:spPr>
        <a:xfrm>
          <a:off x="0" y="438150"/>
          <a:ext cx="1362075" cy="200025"/>
        </a:xfrm>
        <a:prstGeom prst="rect">
          <a:avLst/>
        </a:prstGeom>
        <a:noFill/>
        <a:ln w="9525" cmpd="sng">
          <a:noFill/>
        </a:ln>
      </xdr:spPr>
    </xdr:pic>
    <xdr:clientData/>
  </xdr:twoCellAnchor>
  <xdr:twoCellAnchor editAs="oneCell">
    <xdr:from>
      <xdr:col>0</xdr:col>
      <xdr:colOff>0</xdr:colOff>
      <xdr:row>141</xdr:row>
      <xdr:rowOff>142875</xdr:rowOff>
    </xdr:from>
    <xdr:to>
      <xdr:col>1</xdr:col>
      <xdr:colOff>1228725</xdr:colOff>
      <xdr:row>143</xdr:row>
      <xdr:rowOff>85725</xdr:rowOff>
    </xdr:to>
    <xdr:pic>
      <xdr:nvPicPr>
        <xdr:cNvPr id="58" name="Picture 129"/>
        <xdr:cNvPicPr preferRelativeResize="1">
          <a:picLocks noChangeAspect="1"/>
        </xdr:cNvPicPr>
      </xdr:nvPicPr>
      <xdr:blipFill>
        <a:blip r:embed="rId48"/>
        <a:srcRect r="20942"/>
        <a:stretch>
          <a:fillRect/>
        </a:stretch>
      </xdr:blipFill>
      <xdr:spPr>
        <a:xfrm>
          <a:off x="0" y="24945975"/>
          <a:ext cx="1438275" cy="266700"/>
        </a:xfrm>
        <a:prstGeom prst="rect">
          <a:avLst/>
        </a:prstGeom>
        <a:noFill/>
        <a:ln w="9525" cmpd="sng">
          <a:noFill/>
        </a:ln>
      </xdr:spPr>
    </xdr:pic>
    <xdr:clientData/>
  </xdr:twoCellAnchor>
  <xdr:twoCellAnchor>
    <xdr:from>
      <xdr:col>2</xdr:col>
      <xdr:colOff>38100</xdr:colOff>
      <xdr:row>457</xdr:row>
      <xdr:rowOff>66675</xdr:rowOff>
    </xdr:from>
    <xdr:to>
      <xdr:col>2</xdr:col>
      <xdr:colOff>85725</xdr:colOff>
      <xdr:row>457</xdr:row>
      <xdr:rowOff>133350</xdr:rowOff>
    </xdr:to>
    <xdr:sp>
      <xdr:nvSpPr>
        <xdr:cNvPr id="59" name="AutoShape 165"/>
        <xdr:cNvSpPr>
          <a:spLocks/>
        </xdr:cNvSpPr>
      </xdr:nvSpPr>
      <xdr:spPr>
        <a:xfrm rot="5400000">
          <a:off x="1952625" y="810006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466</xdr:row>
      <xdr:rowOff>57150</xdr:rowOff>
    </xdr:from>
    <xdr:to>
      <xdr:col>2</xdr:col>
      <xdr:colOff>85725</xdr:colOff>
      <xdr:row>466</xdr:row>
      <xdr:rowOff>123825</xdr:rowOff>
    </xdr:to>
    <xdr:sp>
      <xdr:nvSpPr>
        <xdr:cNvPr id="60" name="AutoShape 166"/>
        <xdr:cNvSpPr>
          <a:spLocks/>
        </xdr:cNvSpPr>
      </xdr:nvSpPr>
      <xdr:spPr>
        <a:xfrm rot="5400000">
          <a:off x="1952625" y="825817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467</xdr:row>
      <xdr:rowOff>57150</xdr:rowOff>
    </xdr:from>
    <xdr:to>
      <xdr:col>2</xdr:col>
      <xdr:colOff>85725</xdr:colOff>
      <xdr:row>467</xdr:row>
      <xdr:rowOff>123825</xdr:rowOff>
    </xdr:to>
    <xdr:sp>
      <xdr:nvSpPr>
        <xdr:cNvPr id="61" name="AutoShape 167"/>
        <xdr:cNvSpPr>
          <a:spLocks/>
        </xdr:cNvSpPr>
      </xdr:nvSpPr>
      <xdr:spPr>
        <a:xfrm rot="5400000">
          <a:off x="1952625" y="827436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468</xdr:row>
      <xdr:rowOff>66675</xdr:rowOff>
    </xdr:from>
    <xdr:to>
      <xdr:col>2</xdr:col>
      <xdr:colOff>85725</xdr:colOff>
      <xdr:row>468</xdr:row>
      <xdr:rowOff>133350</xdr:rowOff>
    </xdr:to>
    <xdr:sp>
      <xdr:nvSpPr>
        <xdr:cNvPr id="62" name="AutoShape 168"/>
        <xdr:cNvSpPr>
          <a:spLocks/>
        </xdr:cNvSpPr>
      </xdr:nvSpPr>
      <xdr:spPr>
        <a:xfrm rot="5400000">
          <a:off x="1952625" y="829151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469</xdr:row>
      <xdr:rowOff>66675</xdr:rowOff>
    </xdr:from>
    <xdr:to>
      <xdr:col>2</xdr:col>
      <xdr:colOff>85725</xdr:colOff>
      <xdr:row>469</xdr:row>
      <xdr:rowOff>133350</xdr:rowOff>
    </xdr:to>
    <xdr:sp>
      <xdr:nvSpPr>
        <xdr:cNvPr id="63" name="AutoShape 169"/>
        <xdr:cNvSpPr>
          <a:spLocks/>
        </xdr:cNvSpPr>
      </xdr:nvSpPr>
      <xdr:spPr>
        <a:xfrm rot="5400000">
          <a:off x="1952625" y="830770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458</xdr:row>
      <xdr:rowOff>104775</xdr:rowOff>
    </xdr:from>
    <xdr:to>
      <xdr:col>2</xdr:col>
      <xdr:colOff>85725</xdr:colOff>
      <xdr:row>458</xdr:row>
      <xdr:rowOff>171450</xdr:rowOff>
    </xdr:to>
    <xdr:sp>
      <xdr:nvSpPr>
        <xdr:cNvPr id="64" name="AutoShape 170"/>
        <xdr:cNvSpPr>
          <a:spLocks/>
        </xdr:cNvSpPr>
      </xdr:nvSpPr>
      <xdr:spPr>
        <a:xfrm rot="5400000">
          <a:off x="1952625" y="812006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459</xdr:row>
      <xdr:rowOff>95250</xdr:rowOff>
    </xdr:from>
    <xdr:to>
      <xdr:col>2</xdr:col>
      <xdr:colOff>85725</xdr:colOff>
      <xdr:row>459</xdr:row>
      <xdr:rowOff>161925</xdr:rowOff>
    </xdr:to>
    <xdr:sp>
      <xdr:nvSpPr>
        <xdr:cNvPr id="65" name="AutoShape 171"/>
        <xdr:cNvSpPr>
          <a:spLocks/>
        </xdr:cNvSpPr>
      </xdr:nvSpPr>
      <xdr:spPr>
        <a:xfrm rot="5400000">
          <a:off x="1952625" y="813816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464</xdr:row>
      <xdr:rowOff>66675</xdr:rowOff>
    </xdr:from>
    <xdr:to>
      <xdr:col>2</xdr:col>
      <xdr:colOff>85725</xdr:colOff>
      <xdr:row>464</xdr:row>
      <xdr:rowOff>133350</xdr:rowOff>
    </xdr:to>
    <xdr:sp>
      <xdr:nvSpPr>
        <xdr:cNvPr id="66" name="AutoShape 172"/>
        <xdr:cNvSpPr>
          <a:spLocks/>
        </xdr:cNvSpPr>
      </xdr:nvSpPr>
      <xdr:spPr>
        <a:xfrm rot="5400000">
          <a:off x="1952625" y="822674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472</xdr:row>
      <xdr:rowOff>123825</xdr:rowOff>
    </xdr:from>
    <xdr:to>
      <xdr:col>2</xdr:col>
      <xdr:colOff>85725</xdr:colOff>
      <xdr:row>472</xdr:row>
      <xdr:rowOff>190500</xdr:rowOff>
    </xdr:to>
    <xdr:sp>
      <xdr:nvSpPr>
        <xdr:cNvPr id="67" name="AutoShape 173"/>
        <xdr:cNvSpPr>
          <a:spLocks/>
        </xdr:cNvSpPr>
      </xdr:nvSpPr>
      <xdr:spPr>
        <a:xfrm rot="5400000">
          <a:off x="1952625" y="835533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473</xdr:row>
      <xdr:rowOff>66675</xdr:rowOff>
    </xdr:from>
    <xdr:to>
      <xdr:col>2</xdr:col>
      <xdr:colOff>85725</xdr:colOff>
      <xdr:row>473</xdr:row>
      <xdr:rowOff>133350</xdr:rowOff>
    </xdr:to>
    <xdr:sp>
      <xdr:nvSpPr>
        <xdr:cNvPr id="68" name="AutoShape 174"/>
        <xdr:cNvSpPr>
          <a:spLocks/>
        </xdr:cNvSpPr>
      </xdr:nvSpPr>
      <xdr:spPr>
        <a:xfrm rot="5400000">
          <a:off x="1952625" y="837152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474</xdr:row>
      <xdr:rowOff>114300</xdr:rowOff>
    </xdr:from>
    <xdr:to>
      <xdr:col>2</xdr:col>
      <xdr:colOff>85725</xdr:colOff>
      <xdr:row>474</xdr:row>
      <xdr:rowOff>180975</xdr:rowOff>
    </xdr:to>
    <xdr:sp>
      <xdr:nvSpPr>
        <xdr:cNvPr id="69" name="AutoShape 175"/>
        <xdr:cNvSpPr>
          <a:spLocks/>
        </xdr:cNvSpPr>
      </xdr:nvSpPr>
      <xdr:spPr>
        <a:xfrm rot="5400000">
          <a:off x="1952625" y="839247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475</xdr:row>
      <xdr:rowOff>66675</xdr:rowOff>
    </xdr:from>
    <xdr:to>
      <xdr:col>2</xdr:col>
      <xdr:colOff>85725</xdr:colOff>
      <xdr:row>475</xdr:row>
      <xdr:rowOff>133350</xdr:rowOff>
    </xdr:to>
    <xdr:sp>
      <xdr:nvSpPr>
        <xdr:cNvPr id="70" name="AutoShape 176"/>
        <xdr:cNvSpPr>
          <a:spLocks/>
        </xdr:cNvSpPr>
      </xdr:nvSpPr>
      <xdr:spPr>
        <a:xfrm rot="5400000">
          <a:off x="1952625" y="840867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476</xdr:row>
      <xdr:rowOff>66675</xdr:rowOff>
    </xdr:from>
    <xdr:to>
      <xdr:col>2</xdr:col>
      <xdr:colOff>85725</xdr:colOff>
      <xdr:row>476</xdr:row>
      <xdr:rowOff>133350</xdr:rowOff>
    </xdr:to>
    <xdr:sp>
      <xdr:nvSpPr>
        <xdr:cNvPr id="71" name="AutoShape 177"/>
        <xdr:cNvSpPr>
          <a:spLocks/>
        </xdr:cNvSpPr>
      </xdr:nvSpPr>
      <xdr:spPr>
        <a:xfrm rot="5400000">
          <a:off x="1952625" y="842486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477</xdr:row>
      <xdr:rowOff>66675</xdr:rowOff>
    </xdr:from>
    <xdr:to>
      <xdr:col>2</xdr:col>
      <xdr:colOff>85725</xdr:colOff>
      <xdr:row>477</xdr:row>
      <xdr:rowOff>133350</xdr:rowOff>
    </xdr:to>
    <xdr:sp>
      <xdr:nvSpPr>
        <xdr:cNvPr id="72" name="AutoShape 178"/>
        <xdr:cNvSpPr>
          <a:spLocks/>
        </xdr:cNvSpPr>
      </xdr:nvSpPr>
      <xdr:spPr>
        <a:xfrm rot="5400000">
          <a:off x="1952625" y="844105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463</xdr:row>
      <xdr:rowOff>66675</xdr:rowOff>
    </xdr:from>
    <xdr:to>
      <xdr:col>2</xdr:col>
      <xdr:colOff>85725</xdr:colOff>
      <xdr:row>463</xdr:row>
      <xdr:rowOff>133350</xdr:rowOff>
    </xdr:to>
    <xdr:sp>
      <xdr:nvSpPr>
        <xdr:cNvPr id="73" name="AutoShape 179"/>
        <xdr:cNvSpPr>
          <a:spLocks/>
        </xdr:cNvSpPr>
      </xdr:nvSpPr>
      <xdr:spPr>
        <a:xfrm rot="5400000">
          <a:off x="1952625" y="821055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895350</xdr:colOff>
      <xdr:row>463</xdr:row>
      <xdr:rowOff>57150</xdr:rowOff>
    </xdr:from>
    <xdr:to>
      <xdr:col>6</xdr:col>
      <xdr:colOff>942975</xdr:colOff>
      <xdr:row>463</xdr:row>
      <xdr:rowOff>123825</xdr:rowOff>
    </xdr:to>
    <xdr:sp>
      <xdr:nvSpPr>
        <xdr:cNvPr id="74" name="AutoShape 180"/>
        <xdr:cNvSpPr>
          <a:spLocks/>
        </xdr:cNvSpPr>
      </xdr:nvSpPr>
      <xdr:spPr>
        <a:xfrm rot="5400000">
          <a:off x="5838825" y="820959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466</xdr:row>
      <xdr:rowOff>57150</xdr:rowOff>
    </xdr:from>
    <xdr:to>
      <xdr:col>6</xdr:col>
      <xdr:colOff>914400</xdr:colOff>
      <xdr:row>466</xdr:row>
      <xdr:rowOff>123825</xdr:rowOff>
    </xdr:to>
    <xdr:sp>
      <xdr:nvSpPr>
        <xdr:cNvPr id="75" name="AutoShape 181"/>
        <xdr:cNvSpPr>
          <a:spLocks/>
        </xdr:cNvSpPr>
      </xdr:nvSpPr>
      <xdr:spPr>
        <a:xfrm rot="5400000">
          <a:off x="5810250" y="825817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467</xdr:row>
      <xdr:rowOff>57150</xdr:rowOff>
    </xdr:from>
    <xdr:to>
      <xdr:col>6</xdr:col>
      <xdr:colOff>914400</xdr:colOff>
      <xdr:row>467</xdr:row>
      <xdr:rowOff>123825</xdr:rowOff>
    </xdr:to>
    <xdr:sp>
      <xdr:nvSpPr>
        <xdr:cNvPr id="76" name="AutoShape 182"/>
        <xdr:cNvSpPr>
          <a:spLocks/>
        </xdr:cNvSpPr>
      </xdr:nvSpPr>
      <xdr:spPr>
        <a:xfrm rot="5400000">
          <a:off x="5810250" y="827436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468</xdr:row>
      <xdr:rowOff>57150</xdr:rowOff>
    </xdr:from>
    <xdr:to>
      <xdr:col>6</xdr:col>
      <xdr:colOff>914400</xdr:colOff>
      <xdr:row>468</xdr:row>
      <xdr:rowOff>123825</xdr:rowOff>
    </xdr:to>
    <xdr:sp>
      <xdr:nvSpPr>
        <xdr:cNvPr id="77" name="AutoShape 183"/>
        <xdr:cNvSpPr>
          <a:spLocks/>
        </xdr:cNvSpPr>
      </xdr:nvSpPr>
      <xdr:spPr>
        <a:xfrm rot="5400000">
          <a:off x="5810250" y="829056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469</xdr:row>
      <xdr:rowOff>57150</xdr:rowOff>
    </xdr:from>
    <xdr:to>
      <xdr:col>6</xdr:col>
      <xdr:colOff>914400</xdr:colOff>
      <xdr:row>469</xdr:row>
      <xdr:rowOff>123825</xdr:rowOff>
    </xdr:to>
    <xdr:sp>
      <xdr:nvSpPr>
        <xdr:cNvPr id="78" name="AutoShape 184"/>
        <xdr:cNvSpPr>
          <a:spLocks/>
        </xdr:cNvSpPr>
      </xdr:nvSpPr>
      <xdr:spPr>
        <a:xfrm rot="5400000">
          <a:off x="5810250" y="830675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474</xdr:row>
      <xdr:rowOff>104775</xdr:rowOff>
    </xdr:from>
    <xdr:to>
      <xdr:col>6</xdr:col>
      <xdr:colOff>914400</xdr:colOff>
      <xdr:row>474</xdr:row>
      <xdr:rowOff>171450</xdr:rowOff>
    </xdr:to>
    <xdr:sp>
      <xdr:nvSpPr>
        <xdr:cNvPr id="79" name="AutoShape 185"/>
        <xdr:cNvSpPr>
          <a:spLocks/>
        </xdr:cNvSpPr>
      </xdr:nvSpPr>
      <xdr:spPr>
        <a:xfrm rot="5400000">
          <a:off x="5810250" y="839152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475</xdr:row>
      <xdr:rowOff>57150</xdr:rowOff>
    </xdr:from>
    <xdr:to>
      <xdr:col>6</xdr:col>
      <xdr:colOff>914400</xdr:colOff>
      <xdr:row>475</xdr:row>
      <xdr:rowOff>123825</xdr:rowOff>
    </xdr:to>
    <xdr:sp>
      <xdr:nvSpPr>
        <xdr:cNvPr id="80" name="AutoShape 186"/>
        <xdr:cNvSpPr>
          <a:spLocks/>
        </xdr:cNvSpPr>
      </xdr:nvSpPr>
      <xdr:spPr>
        <a:xfrm rot="5400000">
          <a:off x="5810250" y="840771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476</xdr:row>
      <xdr:rowOff>57150</xdr:rowOff>
    </xdr:from>
    <xdr:to>
      <xdr:col>6</xdr:col>
      <xdr:colOff>914400</xdr:colOff>
      <xdr:row>476</xdr:row>
      <xdr:rowOff>123825</xdr:rowOff>
    </xdr:to>
    <xdr:sp>
      <xdr:nvSpPr>
        <xdr:cNvPr id="81" name="AutoShape 187"/>
        <xdr:cNvSpPr>
          <a:spLocks/>
        </xdr:cNvSpPr>
      </xdr:nvSpPr>
      <xdr:spPr>
        <a:xfrm rot="5400000">
          <a:off x="5810250" y="842391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477</xdr:row>
      <xdr:rowOff>57150</xdr:rowOff>
    </xdr:from>
    <xdr:to>
      <xdr:col>6</xdr:col>
      <xdr:colOff>914400</xdr:colOff>
      <xdr:row>477</xdr:row>
      <xdr:rowOff>123825</xdr:rowOff>
    </xdr:to>
    <xdr:sp>
      <xdr:nvSpPr>
        <xdr:cNvPr id="82" name="AutoShape 188"/>
        <xdr:cNvSpPr>
          <a:spLocks/>
        </xdr:cNvSpPr>
      </xdr:nvSpPr>
      <xdr:spPr>
        <a:xfrm rot="5400000">
          <a:off x="5810250" y="844010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838200</xdr:colOff>
      <xdr:row>463</xdr:row>
      <xdr:rowOff>57150</xdr:rowOff>
    </xdr:from>
    <xdr:to>
      <xdr:col>4</xdr:col>
      <xdr:colOff>885825</xdr:colOff>
      <xdr:row>463</xdr:row>
      <xdr:rowOff>123825</xdr:rowOff>
    </xdr:to>
    <xdr:sp>
      <xdr:nvSpPr>
        <xdr:cNvPr id="83" name="AutoShape 189"/>
        <xdr:cNvSpPr>
          <a:spLocks/>
        </xdr:cNvSpPr>
      </xdr:nvSpPr>
      <xdr:spPr>
        <a:xfrm rot="5400000">
          <a:off x="3876675" y="820959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497</xdr:row>
      <xdr:rowOff>47625</xdr:rowOff>
    </xdr:from>
    <xdr:to>
      <xdr:col>2</xdr:col>
      <xdr:colOff>85725</xdr:colOff>
      <xdr:row>497</xdr:row>
      <xdr:rowOff>114300</xdr:rowOff>
    </xdr:to>
    <xdr:sp>
      <xdr:nvSpPr>
        <xdr:cNvPr id="84" name="AutoShape 190"/>
        <xdr:cNvSpPr>
          <a:spLocks/>
        </xdr:cNvSpPr>
      </xdr:nvSpPr>
      <xdr:spPr>
        <a:xfrm rot="5400000">
          <a:off x="1952625" y="874299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506</xdr:row>
      <xdr:rowOff>38100</xdr:rowOff>
    </xdr:from>
    <xdr:to>
      <xdr:col>2</xdr:col>
      <xdr:colOff>85725</xdr:colOff>
      <xdr:row>506</xdr:row>
      <xdr:rowOff>104775</xdr:rowOff>
    </xdr:to>
    <xdr:sp>
      <xdr:nvSpPr>
        <xdr:cNvPr id="85" name="AutoShape 191"/>
        <xdr:cNvSpPr>
          <a:spLocks/>
        </xdr:cNvSpPr>
      </xdr:nvSpPr>
      <xdr:spPr>
        <a:xfrm rot="5400000">
          <a:off x="1952625" y="890111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507</xdr:row>
      <xdr:rowOff>38100</xdr:rowOff>
    </xdr:from>
    <xdr:to>
      <xdr:col>2</xdr:col>
      <xdr:colOff>85725</xdr:colOff>
      <xdr:row>507</xdr:row>
      <xdr:rowOff>104775</xdr:rowOff>
    </xdr:to>
    <xdr:sp>
      <xdr:nvSpPr>
        <xdr:cNvPr id="86" name="AutoShape 192"/>
        <xdr:cNvSpPr>
          <a:spLocks/>
        </xdr:cNvSpPr>
      </xdr:nvSpPr>
      <xdr:spPr>
        <a:xfrm rot="5400000">
          <a:off x="1952625" y="891730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508</xdr:row>
      <xdr:rowOff>47625</xdr:rowOff>
    </xdr:from>
    <xdr:to>
      <xdr:col>2</xdr:col>
      <xdr:colOff>85725</xdr:colOff>
      <xdr:row>508</xdr:row>
      <xdr:rowOff>114300</xdr:rowOff>
    </xdr:to>
    <xdr:sp>
      <xdr:nvSpPr>
        <xdr:cNvPr id="87" name="AutoShape 193"/>
        <xdr:cNvSpPr>
          <a:spLocks/>
        </xdr:cNvSpPr>
      </xdr:nvSpPr>
      <xdr:spPr>
        <a:xfrm rot="5400000">
          <a:off x="1952625" y="893445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509</xdr:row>
      <xdr:rowOff>47625</xdr:rowOff>
    </xdr:from>
    <xdr:to>
      <xdr:col>2</xdr:col>
      <xdr:colOff>85725</xdr:colOff>
      <xdr:row>509</xdr:row>
      <xdr:rowOff>114300</xdr:rowOff>
    </xdr:to>
    <xdr:sp>
      <xdr:nvSpPr>
        <xdr:cNvPr id="88" name="AutoShape 194"/>
        <xdr:cNvSpPr>
          <a:spLocks/>
        </xdr:cNvSpPr>
      </xdr:nvSpPr>
      <xdr:spPr>
        <a:xfrm rot="5400000">
          <a:off x="1952625" y="895064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498</xdr:row>
      <xdr:rowOff>85725</xdr:rowOff>
    </xdr:from>
    <xdr:to>
      <xdr:col>2</xdr:col>
      <xdr:colOff>85725</xdr:colOff>
      <xdr:row>498</xdr:row>
      <xdr:rowOff>152400</xdr:rowOff>
    </xdr:to>
    <xdr:sp>
      <xdr:nvSpPr>
        <xdr:cNvPr id="89" name="AutoShape 195"/>
        <xdr:cNvSpPr>
          <a:spLocks/>
        </xdr:cNvSpPr>
      </xdr:nvSpPr>
      <xdr:spPr>
        <a:xfrm rot="5400000">
          <a:off x="1952625" y="876300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499</xdr:row>
      <xdr:rowOff>76200</xdr:rowOff>
    </xdr:from>
    <xdr:to>
      <xdr:col>2</xdr:col>
      <xdr:colOff>85725</xdr:colOff>
      <xdr:row>499</xdr:row>
      <xdr:rowOff>142875</xdr:rowOff>
    </xdr:to>
    <xdr:sp>
      <xdr:nvSpPr>
        <xdr:cNvPr id="90" name="AutoShape 196"/>
        <xdr:cNvSpPr>
          <a:spLocks/>
        </xdr:cNvSpPr>
      </xdr:nvSpPr>
      <xdr:spPr>
        <a:xfrm rot="5400000">
          <a:off x="1952625" y="878109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504</xdr:row>
      <xdr:rowOff>47625</xdr:rowOff>
    </xdr:from>
    <xdr:to>
      <xdr:col>2</xdr:col>
      <xdr:colOff>85725</xdr:colOff>
      <xdr:row>504</xdr:row>
      <xdr:rowOff>114300</xdr:rowOff>
    </xdr:to>
    <xdr:sp>
      <xdr:nvSpPr>
        <xdr:cNvPr id="91" name="AutoShape 197"/>
        <xdr:cNvSpPr>
          <a:spLocks/>
        </xdr:cNvSpPr>
      </xdr:nvSpPr>
      <xdr:spPr>
        <a:xfrm rot="5400000">
          <a:off x="1952625" y="886968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512</xdr:row>
      <xdr:rowOff>104775</xdr:rowOff>
    </xdr:from>
    <xdr:to>
      <xdr:col>2</xdr:col>
      <xdr:colOff>85725</xdr:colOff>
      <xdr:row>512</xdr:row>
      <xdr:rowOff>171450</xdr:rowOff>
    </xdr:to>
    <xdr:sp>
      <xdr:nvSpPr>
        <xdr:cNvPr id="92" name="AutoShape 198"/>
        <xdr:cNvSpPr>
          <a:spLocks/>
        </xdr:cNvSpPr>
      </xdr:nvSpPr>
      <xdr:spPr>
        <a:xfrm rot="5400000">
          <a:off x="1952625" y="900112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513</xdr:row>
      <xdr:rowOff>47625</xdr:rowOff>
    </xdr:from>
    <xdr:to>
      <xdr:col>2</xdr:col>
      <xdr:colOff>85725</xdr:colOff>
      <xdr:row>513</xdr:row>
      <xdr:rowOff>114300</xdr:rowOff>
    </xdr:to>
    <xdr:sp>
      <xdr:nvSpPr>
        <xdr:cNvPr id="93" name="AutoShape 199"/>
        <xdr:cNvSpPr>
          <a:spLocks/>
        </xdr:cNvSpPr>
      </xdr:nvSpPr>
      <xdr:spPr>
        <a:xfrm rot="5400000">
          <a:off x="1952625" y="901731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514</xdr:row>
      <xdr:rowOff>95250</xdr:rowOff>
    </xdr:from>
    <xdr:to>
      <xdr:col>2</xdr:col>
      <xdr:colOff>85725</xdr:colOff>
      <xdr:row>514</xdr:row>
      <xdr:rowOff>161925</xdr:rowOff>
    </xdr:to>
    <xdr:sp>
      <xdr:nvSpPr>
        <xdr:cNvPr id="94" name="AutoShape 200"/>
        <xdr:cNvSpPr>
          <a:spLocks/>
        </xdr:cNvSpPr>
      </xdr:nvSpPr>
      <xdr:spPr>
        <a:xfrm rot="5400000">
          <a:off x="1952625" y="903827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515</xdr:row>
      <xdr:rowOff>47625</xdr:rowOff>
    </xdr:from>
    <xdr:to>
      <xdr:col>2</xdr:col>
      <xdr:colOff>85725</xdr:colOff>
      <xdr:row>515</xdr:row>
      <xdr:rowOff>114300</xdr:rowOff>
    </xdr:to>
    <xdr:sp>
      <xdr:nvSpPr>
        <xdr:cNvPr id="95" name="AutoShape 201"/>
        <xdr:cNvSpPr>
          <a:spLocks/>
        </xdr:cNvSpPr>
      </xdr:nvSpPr>
      <xdr:spPr>
        <a:xfrm rot="5400000">
          <a:off x="1952625" y="905446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516</xdr:row>
      <xdr:rowOff>47625</xdr:rowOff>
    </xdr:from>
    <xdr:to>
      <xdr:col>2</xdr:col>
      <xdr:colOff>85725</xdr:colOff>
      <xdr:row>516</xdr:row>
      <xdr:rowOff>114300</xdr:rowOff>
    </xdr:to>
    <xdr:sp>
      <xdr:nvSpPr>
        <xdr:cNvPr id="96" name="AutoShape 202"/>
        <xdr:cNvSpPr>
          <a:spLocks/>
        </xdr:cNvSpPr>
      </xdr:nvSpPr>
      <xdr:spPr>
        <a:xfrm rot="5400000">
          <a:off x="1952625" y="907065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517</xdr:row>
      <xdr:rowOff>47625</xdr:rowOff>
    </xdr:from>
    <xdr:to>
      <xdr:col>2</xdr:col>
      <xdr:colOff>85725</xdr:colOff>
      <xdr:row>517</xdr:row>
      <xdr:rowOff>114300</xdr:rowOff>
    </xdr:to>
    <xdr:sp>
      <xdr:nvSpPr>
        <xdr:cNvPr id="97" name="AutoShape 203"/>
        <xdr:cNvSpPr>
          <a:spLocks/>
        </xdr:cNvSpPr>
      </xdr:nvSpPr>
      <xdr:spPr>
        <a:xfrm rot="5400000">
          <a:off x="1952625" y="908685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503</xdr:row>
      <xdr:rowOff>47625</xdr:rowOff>
    </xdr:from>
    <xdr:to>
      <xdr:col>2</xdr:col>
      <xdr:colOff>85725</xdr:colOff>
      <xdr:row>503</xdr:row>
      <xdr:rowOff>114300</xdr:rowOff>
    </xdr:to>
    <xdr:sp>
      <xdr:nvSpPr>
        <xdr:cNvPr id="98" name="AutoShape 204"/>
        <xdr:cNvSpPr>
          <a:spLocks/>
        </xdr:cNvSpPr>
      </xdr:nvSpPr>
      <xdr:spPr>
        <a:xfrm rot="5400000">
          <a:off x="1952625" y="885348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895350</xdr:colOff>
      <xdr:row>503</xdr:row>
      <xdr:rowOff>38100</xdr:rowOff>
    </xdr:from>
    <xdr:to>
      <xdr:col>6</xdr:col>
      <xdr:colOff>942975</xdr:colOff>
      <xdr:row>503</xdr:row>
      <xdr:rowOff>104775</xdr:rowOff>
    </xdr:to>
    <xdr:sp>
      <xdr:nvSpPr>
        <xdr:cNvPr id="99" name="AutoShape 205"/>
        <xdr:cNvSpPr>
          <a:spLocks/>
        </xdr:cNvSpPr>
      </xdr:nvSpPr>
      <xdr:spPr>
        <a:xfrm rot="5400000">
          <a:off x="5838825" y="885253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506</xdr:row>
      <xdr:rowOff>38100</xdr:rowOff>
    </xdr:from>
    <xdr:to>
      <xdr:col>6</xdr:col>
      <xdr:colOff>914400</xdr:colOff>
      <xdr:row>506</xdr:row>
      <xdr:rowOff>104775</xdr:rowOff>
    </xdr:to>
    <xdr:sp>
      <xdr:nvSpPr>
        <xdr:cNvPr id="100" name="AutoShape 206"/>
        <xdr:cNvSpPr>
          <a:spLocks/>
        </xdr:cNvSpPr>
      </xdr:nvSpPr>
      <xdr:spPr>
        <a:xfrm rot="5400000">
          <a:off x="5810250" y="890111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507</xdr:row>
      <xdr:rowOff>38100</xdr:rowOff>
    </xdr:from>
    <xdr:to>
      <xdr:col>6</xdr:col>
      <xdr:colOff>914400</xdr:colOff>
      <xdr:row>507</xdr:row>
      <xdr:rowOff>104775</xdr:rowOff>
    </xdr:to>
    <xdr:sp>
      <xdr:nvSpPr>
        <xdr:cNvPr id="101" name="AutoShape 207"/>
        <xdr:cNvSpPr>
          <a:spLocks/>
        </xdr:cNvSpPr>
      </xdr:nvSpPr>
      <xdr:spPr>
        <a:xfrm rot="5400000">
          <a:off x="5810250" y="891730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508</xdr:row>
      <xdr:rowOff>38100</xdr:rowOff>
    </xdr:from>
    <xdr:to>
      <xdr:col>6</xdr:col>
      <xdr:colOff>914400</xdr:colOff>
      <xdr:row>508</xdr:row>
      <xdr:rowOff>104775</xdr:rowOff>
    </xdr:to>
    <xdr:sp>
      <xdr:nvSpPr>
        <xdr:cNvPr id="102" name="AutoShape 208"/>
        <xdr:cNvSpPr>
          <a:spLocks/>
        </xdr:cNvSpPr>
      </xdr:nvSpPr>
      <xdr:spPr>
        <a:xfrm rot="5400000">
          <a:off x="5810250" y="893349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509</xdr:row>
      <xdr:rowOff>38100</xdr:rowOff>
    </xdr:from>
    <xdr:to>
      <xdr:col>6</xdr:col>
      <xdr:colOff>914400</xdr:colOff>
      <xdr:row>509</xdr:row>
      <xdr:rowOff>104775</xdr:rowOff>
    </xdr:to>
    <xdr:sp>
      <xdr:nvSpPr>
        <xdr:cNvPr id="103" name="AutoShape 209"/>
        <xdr:cNvSpPr>
          <a:spLocks/>
        </xdr:cNvSpPr>
      </xdr:nvSpPr>
      <xdr:spPr>
        <a:xfrm rot="5400000">
          <a:off x="5810250" y="894969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514</xdr:row>
      <xdr:rowOff>85725</xdr:rowOff>
    </xdr:from>
    <xdr:to>
      <xdr:col>6</xdr:col>
      <xdr:colOff>914400</xdr:colOff>
      <xdr:row>514</xdr:row>
      <xdr:rowOff>152400</xdr:rowOff>
    </xdr:to>
    <xdr:sp>
      <xdr:nvSpPr>
        <xdr:cNvPr id="104" name="AutoShape 210"/>
        <xdr:cNvSpPr>
          <a:spLocks/>
        </xdr:cNvSpPr>
      </xdr:nvSpPr>
      <xdr:spPr>
        <a:xfrm rot="5400000">
          <a:off x="5810250" y="903732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515</xdr:row>
      <xdr:rowOff>38100</xdr:rowOff>
    </xdr:from>
    <xdr:to>
      <xdr:col>6</xdr:col>
      <xdr:colOff>914400</xdr:colOff>
      <xdr:row>515</xdr:row>
      <xdr:rowOff>104775</xdr:rowOff>
    </xdr:to>
    <xdr:sp>
      <xdr:nvSpPr>
        <xdr:cNvPr id="105" name="AutoShape 211"/>
        <xdr:cNvSpPr>
          <a:spLocks/>
        </xdr:cNvSpPr>
      </xdr:nvSpPr>
      <xdr:spPr>
        <a:xfrm rot="5400000">
          <a:off x="5810250" y="905351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516</xdr:row>
      <xdr:rowOff>38100</xdr:rowOff>
    </xdr:from>
    <xdr:to>
      <xdr:col>6</xdr:col>
      <xdr:colOff>914400</xdr:colOff>
      <xdr:row>516</xdr:row>
      <xdr:rowOff>104775</xdr:rowOff>
    </xdr:to>
    <xdr:sp>
      <xdr:nvSpPr>
        <xdr:cNvPr id="106" name="AutoShape 212"/>
        <xdr:cNvSpPr>
          <a:spLocks/>
        </xdr:cNvSpPr>
      </xdr:nvSpPr>
      <xdr:spPr>
        <a:xfrm rot="5400000">
          <a:off x="5810250" y="906970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517</xdr:row>
      <xdr:rowOff>38100</xdr:rowOff>
    </xdr:from>
    <xdr:to>
      <xdr:col>6</xdr:col>
      <xdr:colOff>914400</xdr:colOff>
      <xdr:row>517</xdr:row>
      <xdr:rowOff>104775</xdr:rowOff>
    </xdr:to>
    <xdr:sp>
      <xdr:nvSpPr>
        <xdr:cNvPr id="107" name="AutoShape 213"/>
        <xdr:cNvSpPr>
          <a:spLocks/>
        </xdr:cNvSpPr>
      </xdr:nvSpPr>
      <xdr:spPr>
        <a:xfrm rot="5400000">
          <a:off x="5810250" y="908589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838200</xdr:colOff>
      <xdr:row>503</xdr:row>
      <xdr:rowOff>38100</xdr:rowOff>
    </xdr:from>
    <xdr:to>
      <xdr:col>4</xdr:col>
      <xdr:colOff>885825</xdr:colOff>
      <xdr:row>503</xdr:row>
      <xdr:rowOff>104775</xdr:rowOff>
    </xdr:to>
    <xdr:sp>
      <xdr:nvSpPr>
        <xdr:cNvPr id="108" name="AutoShape 214"/>
        <xdr:cNvSpPr>
          <a:spLocks/>
        </xdr:cNvSpPr>
      </xdr:nvSpPr>
      <xdr:spPr>
        <a:xfrm rot="5400000">
          <a:off x="3876675" y="885253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537</xdr:row>
      <xdr:rowOff>66675</xdr:rowOff>
    </xdr:from>
    <xdr:to>
      <xdr:col>2</xdr:col>
      <xdr:colOff>85725</xdr:colOff>
      <xdr:row>537</xdr:row>
      <xdr:rowOff>133350</xdr:rowOff>
    </xdr:to>
    <xdr:sp>
      <xdr:nvSpPr>
        <xdr:cNvPr id="109" name="AutoShape 215"/>
        <xdr:cNvSpPr>
          <a:spLocks/>
        </xdr:cNvSpPr>
      </xdr:nvSpPr>
      <xdr:spPr>
        <a:xfrm rot="5400000">
          <a:off x="1952625" y="940498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546</xdr:row>
      <xdr:rowOff>57150</xdr:rowOff>
    </xdr:from>
    <xdr:to>
      <xdr:col>2</xdr:col>
      <xdr:colOff>85725</xdr:colOff>
      <xdr:row>546</xdr:row>
      <xdr:rowOff>123825</xdr:rowOff>
    </xdr:to>
    <xdr:sp>
      <xdr:nvSpPr>
        <xdr:cNvPr id="110" name="AutoShape 216"/>
        <xdr:cNvSpPr>
          <a:spLocks/>
        </xdr:cNvSpPr>
      </xdr:nvSpPr>
      <xdr:spPr>
        <a:xfrm rot="5400000">
          <a:off x="1952625" y="956310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547</xdr:row>
      <xdr:rowOff>57150</xdr:rowOff>
    </xdr:from>
    <xdr:to>
      <xdr:col>2</xdr:col>
      <xdr:colOff>85725</xdr:colOff>
      <xdr:row>547</xdr:row>
      <xdr:rowOff>123825</xdr:rowOff>
    </xdr:to>
    <xdr:sp>
      <xdr:nvSpPr>
        <xdr:cNvPr id="111" name="AutoShape 217"/>
        <xdr:cNvSpPr>
          <a:spLocks/>
        </xdr:cNvSpPr>
      </xdr:nvSpPr>
      <xdr:spPr>
        <a:xfrm rot="5400000">
          <a:off x="1952625" y="957929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548</xdr:row>
      <xdr:rowOff>66675</xdr:rowOff>
    </xdr:from>
    <xdr:to>
      <xdr:col>2</xdr:col>
      <xdr:colOff>85725</xdr:colOff>
      <xdr:row>548</xdr:row>
      <xdr:rowOff>133350</xdr:rowOff>
    </xdr:to>
    <xdr:sp>
      <xdr:nvSpPr>
        <xdr:cNvPr id="112" name="AutoShape 218"/>
        <xdr:cNvSpPr>
          <a:spLocks/>
        </xdr:cNvSpPr>
      </xdr:nvSpPr>
      <xdr:spPr>
        <a:xfrm rot="5400000">
          <a:off x="1952625" y="959643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549</xdr:row>
      <xdr:rowOff>66675</xdr:rowOff>
    </xdr:from>
    <xdr:to>
      <xdr:col>2</xdr:col>
      <xdr:colOff>85725</xdr:colOff>
      <xdr:row>549</xdr:row>
      <xdr:rowOff>133350</xdr:rowOff>
    </xdr:to>
    <xdr:sp>
      <xdr:nvSpPr>
        <xdr:cNvPr id="113" name="AutoShape 219"/>
        <xdr:cNvSpPr>
          <a:spLocks/>
        </xdr:cNvSpPr>
      </xdr:nvSpPr>
      <xdr:spPr>
        <a:xfrm rot="5400000">
          <a:off x="1952625" y="961263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538</xdr:row>
      <xdr:rowOff>104775</xdr:rowOff>
    </xdr:from>
    <xdr:to>
      <xdr:col>2</xdr:col>
      <xdr:colOff>85725</xdr:colOff>
      <xdr:row>538</xdr:row>
      <xdr:rowOff>171450</xdr:rowOff>
    </xdr:to>
    <xdr:sp>
      <xdr:nvSpPr>
        <xdr:cNvPr id="114" name="AutoShape 220"/>
        <xdr:cNvSpPr>
          <a:spLocks/>
        </xdr:cNvSpPr>
      </xdr:nvSpPr>
      <xdr:spPr>
        <a:xfrm rot="5400000">
          <a:off x="1952625" y="942498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539</xdr:row>
      <xdr:rowOff>95250</xdr:rowOff>
    </xdr:from>
    <xdr:to>
      <xdr:col>2</xdr:col>
      <xdr:colOff>85725</xdr:colOff>
      <xdr:row>539</xdr:row>
      <xdr:rowOff>161925</xdr:rowOff>
    </xdr:to>
    <xdr:sp>
      <xdr:nvSpPr>
        <xdr:cNvPr id="115" name="AutoShape 221"/>
        <xdr:cNvSpPr>
          <a:spLocks/>
        </xdr:cNvSpPr>
      </xdr:nvSpPr>
      <xdr:spPr>
        <a:xfrm rot="5400000">
          <a:off x="1952625" y="944308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544</xdr:row>
      <xdr:rowOff>66675</xdr:rowOff>
    </xdr:from>
    <xdr:to>
      <xdr:col>2</xdr:col>
      <xdr:colOff>85725</xdr:colOff>
      <xdr:row>544</xdr:row>
      <xdr:rowOff>133350</xdr:rowOff>
    </xdr:to>
    <xdr:sp>
      <xdr:nvSpPr>
        <xdr:cNvPr id="116" name="AutoShape 222"/>
        <xdr:cNvSpPr>
          <a:spLocks/>
        </xdr:cNvSpPr>
      </xdr:nvSpPr>
      <xdr:spPr>
        <a:xfrm rot="5400000">
          <a:off x="1952625" y="953166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552</xdr:row>
      <xdr:rowOff>123825</xdr:rowOff>
    </xdr:from>
    <xdr:to>
      <xdr:col>2</xdr:col>
      <xdr:colOff>85725</xdr:colOff>
      <xdr:row>552</xdr:row>
      <xdr:rowOff>190500</xdr:rowOff>
    </xdr:to>
    <xdr:sp>
      <xdr:nvSpPr>
        <xdr:cNvPr id="117" name="AutoShape 223"/>
        <xdr:cNvSpPr>
          <a:spLocks/>
        </xdr:cNvSpPr>
      </xdr:nvSpPr>
      <xdr:spPr>
        <a:xfrm rot="5400000">
          <a:off x="1952625" y="965930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553</xdr:row>
      <xdr:rowOff>66675</xdr:rowOff>
    </xdr:from>
    <xdr:to>
      <xdr:col>2</xdr:col>
      <xdr:colOff>85725</xdr:colOff>
      <xdr:row>553</xdr:row>
      <xdr:rowOff>133350</xdr:rowOff>
    </xdr:to>
    <xdr:sp>
      <xdr:nvSpPr>
        <xdr:cNvPr id="118" name="AutoShape 224"/>
        <xdr:cNvSpPr>
          <a:spLocks/>
        </xdr:cNvSpPr>
      </xdr:nvSpPr>
      <xdr:spPr>
        <a:xfrm rot="5400000">
          <a:off x="1952625" y="967549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554</xdr:row>
      <xdr:rowOff>114300</xdr:rowOff>
    </xdr:from>
    <xdr:to>
      <xdr:col>2</xdr:col>
      <xdr:colOff>85725</xdr:colOff>
      <xdr:row>554</xdr:row>
      <xdr:rowOff>180975</xdr:rowOff>
    </xdr:to>
    <xdr:sp>
      <xdr:nvSpPr>
        <xdr:cNvPr id="119" name="AutoShape 225"/>
        <xdr:cNvSpPr>
          <a:spLocks/>
        </xdr:cNvSpPr>
      </xdr:nvSpPr>
      <xdr:spPr>
        <a:xfrm rot="5400000">
          <a:off x="1952625" y="969645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555</xdr:row>
      <xdr:rowOff>66675</xdr:rowOff>
    </xdr:from>
    <xdr:to>
      <xdr:col>2</xdr:col>
      <xdr:colOff>85725</xdr:colOff>
      <xdr:row>555</xdr:row>
      <xdr:rowOff>133350</xdr:rowOff>
    </xdr:to>
    <xdr:sp>
      <xdr:nvSpPr>
        <xdr:cNvPr id="120" name="AutoShape 226"/>
        <xdr:cNvSpPr>
          <a:spLocks/>
        </xdr:cNvSpPr>
      </xdr:nvSpPr>
      <xdr:spPr>
        <a:xfrm rot="5400000">
          <a:off x="1952625" y="971264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556</xdr:row>
      <xdr:rowOff>66675</xdr:rowOff>
    </xdr:from>
    <xdr:to>
      <xdr:col>2</xdr:col>
      <xdr:colOff>85725</xdr:colOff>
      <xdr:row>556</xdr:row>
      <xdr:rowOff>133350</xdr:rowOff>
    </xdr:to>
    <xdr:sp>
      <xdr:nvSpPr>
        <xdr:cNvPr id="121" name="AutoShape 227"/>
        <xdr:cNvSpPr>
          <a:spLocks/>
        </xdr:cNvSpPr>
      </xdr:nvSpPr>
      <xdr:spPr>
        <a:xfrm rot="5400000">
          <a:off x="1952625" y="972883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557</xdr:row>
      <xdr:rowOff>66675</xdr:rowOff>
    </xdr:from>
    <xdr:to>
      <xdr:col>2</xdr:col>
      <xdr:colOff>85725</xdr:colOff>
      <xdr:row>557</xdr:row>
      <xdr:rowOff>133350</xdr:rowOff>
    </xdr:to>
    <xdr:sp>
      <xdr:nvSpPr>
        <xdr:cNvPr id="122" name="AutoShape 228"/>
        <xdr:cNvSpPr>
          <a:spLocks/>
        </xdr:cNvSpPr>
      </xdr:nvSpPr>
      <xdr:spPr>
        <a:xfrm rot="5400000">
          <a:off x="1952625" y="974502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543</xdr:row>
      <xdr:rowOff>66675</xdr:rowOff>
    </xdr:from>
    <xdr:to>
      <xdr:col>2</xdr:col>
      <xdr:colOff>85725</xdr:colOff>
      <xdr:row>543</xdr:row>
      <xdr:rowOff>133350</xdr:rowOff>
    </xdr:to>
    <xdr:sp>
      <xdr:nvSpPr>
        <xdr:cNvPr id="123" name="AutoShape 229"/>
        <xdr:cNvSpPr>
          <a:spLocks/>
        </xdr:cNvSpPr>
      </xdr:nvSpPr>
      <xdr:spPr>
        <a:xfrm rot="5400000">
          <a:off x="1952625" y="951547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895350</xdr:colOff>
      <xdr:row>543</xdr:row>
      <xdr:rowOff>57150</xdr:rowOff>
    </xdr:from>
    <xdr:to>
      <xdr:col>6</xdr:col>
      <xdr:colOff>942975</xdr:colOff>
      <xdr:row>543</xdr:row>
      <xdr:rowOff>123825</xdr:rowOff>
    </xdr:to>
    <xdr:sp>
      <xdr:nvSpPr>
        <xdr:cNvPr id="124" name="AutoShape 230"/>
        <xdr:cNvSpPr>
          <a:spLocks/>
        </xdr:cNvSpPr>
      </xdr:nvSpPr>
      <xdr:spPr>
        <a:xfrm rot="5400000">
          <a:off x="5838825" y="951452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546</xdr:row>
      <xdr:rowOff>57150</xdr:rowOff>
    </xdr:from>
    <xdr:to>
      <xdr:col>6</xdr:col>
      <xdr:colOff>914400</xdr:colOff>
      <xdr:row>546</xdr:row>
      <xdr:rowOff>123825</xdr:rowOff>
    </xdr:to>
    <xdr:sp>
      <xdr:nvSpPr>
        <xdr:cNvPr id="125" name="AutoShape 231"/>
        <xdr:cNvSpPr>
          <a:spLocks/>
        </xdr:cNvSpPr>
      </xdr:nvSpPr>
      <xdr:spPr>
        <a:xfrm rot="5400000">
          <a:off x="5810250" y="956310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547</xdr:row>
      <xdr:rowOff>57150</xdr:rowOff>
    </xdr:from>
    <xdr:to>
      <xdr:col>6</xdr:col>
      <xdr:colOff>914400</xdr:colOff>
      <xdr:row>547</xdr:row>
      <xdr:rowOff>123825</xdr:rowOff>
    </xdr:to>
    <xdr:sp>
      <xdr:nvSpPr>
        <xdr:cNvPr id="126" name="AutoShape 232"/>
        <xdr:cNvSpPr>
          <a:spLocks/>
        </xdr:cNvSpPr>
      </xdr:nvSpPr>
      <xdr:spPr>
        <a:xfrm rot="5400000">
          <a:off x="5810250" y="957929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548</xdr:row>
      <xdr:rowOff>57150</xdr:rowOff>
    </xdr:from>
    <xdr:to>
      <xdr:col>6</xdr:col>
      <xdr:colOff>914400</xdr:colOff>
      <xdr:row>548</xdr:row>
      <xdr:rowOff>123825</xdr:rowOff>
    </xdr:to>
    <xdr:sp>
      <xdr:nvSpPr>
        <xdr:cNvPr id="127" name="AutoShape 233"/>
        <xdr:cNvSpPr>
          <a:spLocks/>
        </xdr:cNvSpPr>
      </xdr:nvSpPr>
      <xdr:spPr>
        <a:xfrm rot="5400000">
          <a:off x="5810250" y="959548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549</xdr:row>
      <xdr:rowOff>57150</xdr:rowOff>
    </xdr:from>
    <xdr:to>
      <xdr:col>6</xdr:col>
      <xdr:colOff>914400</xdr:colOff>
      <xdr:row>549</xdr:row>
      <xdr:rowOff>123825</xdr:rowOff>
    </xdr:to>
    <xdr:sp>
      <xdr:nvSpPr>
        <xdr:cNvPr id="128" name="AutoShape 234"/>
        <xdr:cNvSpPr>
          <a:spLocks/>
        </xdr:cNvSpPr>
      </xdr:nvSpPr>
      <xdr:spPr>
        <a:xfrm rot="5400000">
          <a:off x="5810250" y="961167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554</xdr:row>
      <xdr:rowOff>104775</xdr:rowOff>
    </xdr:from>
    <xdr:to>
      <xdr:col>6</xdr:col>
      <xdr:colOff>914400</xdr:colOff>
      <xdr:row>554</xdr:row>
      <xdr:rowOff>171450</xdr:rowOff>
    </xdr:to>
    <xdr:sp>
      <xdr:nvSpPr>
        <xdr:cNvPr id="129" name="AutoShape 235"/>
        <xdr:cNvSpPr>
          <a:spLocks/>
        </xdr:cNvSpPr>
      </xdr:nvSpPr>
      <xdr:spPr>
        <a:xfrm rot="5400000">
          <a:off x="5810250" y="969549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555</xdr:row>
      <xdr:rowOff>57150</xdr:rowOff>
    </xdr:from>
    <xdr:to>
      <xdr:col>6</xdr:col>
      <xdr:colOff>914400</xdr:colOff>
      <xdr:row>555</xdr:row>
      <xdr:rowOff>123825</xdr:rowOff>
    </xdr:to>
    <xdr:sp>
      <xdr:nvSpPr>
        <xdr:cNvPr id="130" name="AutoShape 236"/>
        <xdr:cNvSpPr>
          <a:spLocks/>
        </xdr:cNvSpPr>
      </xdr:nvSpPr>
      <xdr:spPr>
        <a:xfrm rot="5400000">
          <a:off x="5810250" y="971169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556</xdr:row>
      <xdr:rowOff>57150</xdr:rowOff>
    </xdr:from>
    <xdr:to>
      <xdr:col>6</xdr:col>
      <xdr:colOff>914400</xdr:colOff>
      <xdr:row>556</xdr:row>
      <xdr:rowOff>123825</xdr:rowOff>
    </xdr:to>
    <xdr:sp>
      <xdr:nvSpPr>
        <xdr:cNvPr id="131" name="AutoShape 237"/>
        <xdr:cNvSpPr>
          <a:spLocks/>
        </xdr:cNvSpPr>
      </xdr:nvSpPr>
      <xdr:spPr>
        <a:xfrm rot="5400000">
          <a:off x="5810250" y="972788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557</xdr:row>
      <xdr:rowOff>57150</xdr:rowOff>
    </xdr:from>
    <xdr:to>
      <xdr:col>6</xdr:col>
      <xdr:colOff>914400</xdr:colOff>
      <xdr:row>557</xdr:row>
      <xdr:rowOff>123825</xdr:rowOff>
    </xdr:to>
    <xdr:sp>
      <xdr:nvSpPr>
        <xdr:cNvPr id="132" name="AutoShape 238"/>
        <xdr:cNvSpPr>
          <a:spLocks/>
        </xdr:cNvSpPr>
      </xdr:nvSpPr>
      <xdr:spPr>
        <a:xfrm rot="5400000">
          <a:off x="5810250" y="974407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838200</xdr:colOff>
      <xdr:row>543</xdr:row>
      <xdr:rowOff>57150</xdr:rowOff>
    </xdr:from>
    <xdr:to>
      <xdr:col>4</xdr:col>
      <xdr:colOff>885825</xdr:colOff>
      <xdr:row>543</xdr:row>
      <xdr:rowOff>123825</xdr:rowOff>
    </xdr:to>
    <xdr:sp>
      <xdr:nvSpPr>
        <xdr:cNvPr id="133" name="AutoShape 239"/>
        <xdr:cNvSpPr>
          <a:spLocks/>
        </xdr:cNvSpPr>
      </xdr:nvSpPr>
      <xdr:spPr>
        <a:xfrm rot="5400000">
          <a:off x="3876675" y="951452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1590675</xdr:colOff>
      <xdr:row>417</xdr:row>
      <xdr:rowOff>142875</xdr:rowOff>
    </xdr:from>
    <xdr:to>
      <xdr:col>1</xdr:col>
      <xdr:colOff>1638300</xdr:colOff>
      <xdr:row>417</xdr:row>
      <xdr:rowOff>209550</xdr:rowOff>
    </xdr:to>
    <xdr:sp>
      <xdr:nvSpPr>
        <xdr:cNvPr id="134" name="AutoShape 241"/>
        <xdr:cNvSpPr>
          <a:spLocks/>
        </xdr:cNvSpPr>
      </xdr:nvSpPr>
      <xdr:spPr>
        <a:xfrm rot="5400000">
          <a:off x="1800225" y="736949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1590675</xdr:colOff>
      <xdr:row>418</xdr:row>
      <xdr:rowOff>171450</xdr:rowOff>
    </xdr:from>
    <xdr:to>
      <xdr:col>1</xdr:col>
      <xdr:colOff>1638300</xdr:colOff>
      <xdr:row>418</xdr:row>
      <xdr:rowOff>238125</xdr:rowOff>
    </xdr:to>
    <xdr:sp>
      <xdr:nvSpPr>
        <xdr:cNvPr id="135" name="AutoShape 242"/>
        <xdr:cNvSpPr>
          <a:spLocks/>
        </xdr:cNvSpPr>
      </xdr:nvSpPr>
      <xdr:spPr>
        <a:xfrm rot="5400000">
          <a:off x="1800225" y="739711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1590675</xdr:colOff>
      <xdr:row>416</xdr:row>
      <xdr:rowOff>114300</xdr:rowOff>
    </xdr:from>
    <xdr:to>
      <xdr:col>1</xdr:col>
      <xdr:colOff>1638300</xdr:colOff>
      <xdr:row>416</xdr:row>
      <xdr:rowOff>180975</xdr:rowOff>
    </xdr:to>
    <xdr:sp>
      <xdr:nvSpPr>
        <xdr:cNvPr id="136" name="AutoShape 243"/>
        <xdr:cNvSpPr>
          <a:spLocks/>
        </xdr:cNvSpPr>
      </xdr:nvSpPr>
      <xdr:spPr>
        <a:xfrm rot="5400000">
          <a:off x="1800225" y="733996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1590675</xdr:colOff>
      <xdr:row>415</xdr:row>
      <xdr:rowOff>142875</xdr:rowOff>
    </xdr:from>
    <xdr:to>
      <xdr:col>1</xdr:col>
      <xdr:colOff>1638300</xdr:colOff>
      <xdr:row>415</xdr:row>
      <xdr:rowOff>209550</xdr:rowOff>
    </xdr:to>
    <xdr:sp>
      <xdr:nvSpPr>
        <xdr:cNvPr id="137" name="AutoShape 244"/>
        <xdr:cNvSpPr>
          <a:spLocks/>
        </xdr:cNvSpPr>
      </xdr:nvSpPr>
      <xdr:spPr>
        <a:xfrm rot="5400000">
          <a:off x="1800225" y="731805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1590675</xdr:colOff>
      <xdr:row>414</xdr:row>
      <xdr:rowOff>57150</xdr:rowOff>
    </xdr:from>
    <xdr:to>
      <xdr:col>1</xdr:col>
      <xdr:colOff>1638300</xdr:colOff>
      <xdr:row>414</xdr:row>
      <xdr:rowOff>123825</xdr:rowOff>
    </xdr:to>
    <xdr:sp>
      <xdr:nvSpPr>
        <xdr:cNvPr id="138" name="AutoShape 245"/>
        <xdr:cNvSpPr>
          <a:spLocks/>
        </xdr:cNvSpPr>
      </xdr:nvSpPr>
      <xdr:spPr>
        <a:xfrm rot="5400000">
          <a:off x="1800225" y="729329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1590675</xdr:colOff>
      <xdr:row>413</xdr:row>
      <xdr:rowOff>104775</xdr:rowOff>
    </xdr:from>
    <xdr:to>
      <xdr:col>1</xdr:col>
      <xdr:colOff>1638300</xdr:colOff>
      <xdr:row>413</xdr:row>
      <xdr:rowOff>171450</xdr:rowOff>
    </xdr:to>
    <xdr:sp>
      <xdr:nvSpPr>
        <xdr:cNvPr id="139" name="AutoShape 246"/>
        <xdr:cNvSpPr>
          <a:spLocks/>
        </xdr:cNvSpPr>
      </xdr:nvSpPr>
      <xdr:spPr>
        <a:xfrm rot="5400000">
          <a:off x="1800225" y="727138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1590675</xdr:colOff>
      <xdr:row>412</xdr:row>
      <xdr:rowOff>66675</xdr:rowOff>
    </xdr:from>
    <xdr:to>
      <xdr:col>1</xdr:col>
      <xdr:colOff>1638300</xdr:colOff>
      <xdr:row>412</xdr:row>
      <xdr:rowOff>133350</xdr:rowOff>
    </xdr:to>
    <xdr:sp>
      <xdr:nvSpPr>
        <xdr:cNvPr id="140" name="AutoShape 247"/>
        <xdr:cNvSpPr>
          <a:spLocks/>
        </xdr:cNvSpPr>
      </xdr:nvSpPr>
      <xdr:spPr>
        <a:xfrm rot="5400000">
          <a:off x="1800225" y="725138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1590675</xdr:colOff>
      <xdr:row>411</xdr:row>
      <xdr:rowOff>66675</xdr:rowOff>
    </xdr:from>
    <xdr:to>
      <xdr:col>1</xdr:col>
      <xdr:colOff>1638300</xdr:colOff>
      <xdr:row>411</xdr:row>
      <xdr:rowOff>133350</xdr:rowOff>
    </xdr:to>
    <xdr:sp>
      <xdr:nvSpPr>
        <xdr:cNvPr id="141" name="AutoShape 248"/>
        <xdr:cNvSpPr>
          <a:spLocks/>
        </xdr:cNvSpPr>
      </xdr:nvSpPr>
      <xdr:spPr>
        <a:xfrm rot="5400000">
          <a:off x="1800225" y="723519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1590675</xdr:colOff>
      <xdr:row>408</xdr:row>
      <xdr:rowOff>171450</xdr:rowOff>
    </xdr:from>
    <xdr:to>
      <xdr:col>1</xdr:col>
      <xdr:colOff>1638300</xdr:colOff>
      <xdr:row>408</xdr:row>
      <xdr:rowOff>238125</xdr:rowOff>
    </xdr:to>
    <xdr:sp>
      <xdr:nvSpPr>
        <xdr:cNvPr id="142" name="AutoShape 249"/>
        <xdr:cNvSpPr>
          <a:spLocks/>
        </xdr:cNvSpPr>
      </xdr:nvSpPr>
      <xdr:spPr>
        <a:xfrm rot="5400000">
          <a:off x="1800225" y="719137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1590675</xdr:colOff>
      <xdr:row>407</xdr:row>
      <xdr:rowOff>114300</xdr:rowOff>
    </xdr:from>
    <xdr:to>
      <xdr:col>1</xdr:col>
      <xdr:colOff>1638300</xdr:colOff>
      <xdr:row>407</xdr:row>
      <xdr:rowOff>180975</xdr:rowOff>
    </xdr:to>
    <xdr:sp>
      <xdr:nvSpPr>
        <xdr:cNvPr id="143" name="AutoShape 250"/>
        <xdr:cNvSpPr>
          <a:spLocks/>
        </xdr:cNvSpPr>
      </xdr:nvSpPr>
      <xdr:spPr>
        <a:xfrm rot="5400000">
          <a:off x="1800225" y="716089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1590675</xdr:colOff>
      <xdr:row>406</xdr:row>
      <xdr:rowOff>104775</xdr:rowOff>
    </xdr:from>
    <xdr:to>
      <xdr:col>1</xdr:col>
      <xdr:colOff>1638300</xdr:colOff>
      <xdr:row>406</xdr:row>
      <xdr:rowOff>171450</xdr:rowOff>
    </xdr:to>
    <xdr:sp>
      <xdr:nvSpPr>
        <xdr:cNvPr id="144" name="AutoShape 251"/>
        <xdr:cNvSpPr>
          <a:spLocks/>
        </xdr:cNvSpPr>
      </xdr:nvSpPr>
      <xdr:spPr>
        <a:xfrm rot="5400000">
          <a:off x="1800225" y="713327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1590675</xdr:colOff>
      <xdr:row>405</xdr:row>
      <xdr:rowOff>123825</xdr:rowOff>
    </xdr:from>
    <xdr:to>
      <xdr:col>1</xdr:col>
      <xdr:colOff>1638300</xdr:colOff>
      <xdr:row>405</xdr:row>
      <xdr:rowOff>190500</xdr:rowOff>
    </xdr:to>
    <xdr:sp>
      <xdr:nvSpPr>
        <xdr:cNvPr id="145" name="AutoShape 252"/>
        <xdr:cNvSpPr>
          <a:spLocks/>
        </xdr:cNvSpPr>
      </xdr:nvSpPr>
      <xdr:spPr>
        <a:xfrm rot="5400000">
          <a:off x="1800225" y="711041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408</xdr:row>
      <xdr:rowOff>171450</xdr:rowOff>
    </xdr:from>
    <xdr:to>
      <xdr:col>4</xdr:col>
      <xdr:colOff>666750</xdr:colOff>
      <xdr:row>408</xdr:row>
      <xdr:rowOff>238125</xdr:rowOff>
    </xdr:to>
    <xdr:sp>
      <xdr:nvSpPr>
        <xdr:cNvPr id="146" name="AutoShape 253"/>
        <xdr:cNvSpPr>
          <a:spLocks/>
        </xdr:cNvSpPr>
      </xdr:nvSpPr>
      <xdr:spPr>
        <a:xfrm rot="5400000">
          <a:off x="3657600" y="719137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418</xdr:row>
      <xdr:rowOff>161925</xdr:rowOff>
    </xdr:from>
    <xdr:to>
      <xdr:col>4</xdr:col>
      <xdr:colOff>666750</xdr:colOff>
      <xdr:row>418</xdr:row>
      <xdr:rowOff>228600</xdr:rowOff>
    </xdr:to>
    <xdr:sp>
      <xdr:nvSpPr>
        <xdr:cNvPr id="147" name="AutoShape 256"/>
        <xdr:cNvSpPr>
          <a:spLocks/>
        </xdr:cNvSpPr>
      </xdr:nvSpPr>
      <xdr:spPr>
        <a:xfrm rot="5400000">
          <a:off x="3657600" y="739616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1590675</xdr:colOff>
      <xdr:row>404</xdr:row>
      <xdr:rowOff>47625</xdr:rowOff>
    </xdr:from>
    <xdr:to>
      <xdr:col>1</xdr:col>
      <xdr:colOff>1638300</xdr:colOff>
      <xdr:row>404</xdr:row>
      <xdr:rowOff>114300</xdr:rowOff>
    </xdr:to>
    <xdr:sp>
      <xdr:nvSpPr>
        <xdr:cNvPr id="148" name="AutoShape 257"/>
        <xdr:cNvSpPr>
          <a:spLocks/>
        </xdr:cNvSpPr>
      </xdr:nvSpPr>
      <xdr:spPr>
        <a:xfrm rot="5400000">
          <a:off x="1800225" y="708660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1590675</xdr:colOff>
      <xdr:row>403</xdr:row>
      <xdr:rowOff>104775</xdr:rowOff>
    </xdr:from>
    <xdr:to>
      <xdr:col>1</xdr:col>
      <xdr:colOff>1638300</xdr:colOff>
      <xdr:row>403</xdr:row>
      <xdr:rowOff>171450</xdr:rowOff>
    </xdr:to>
    <xdr:sp>
      <xdr:nvSpPr>
        <xdr:cNvPr id="149" name="AutoShape 258"/>
        <xdr:cNvSpPr>
          <a:spLocks/>
        </xdr:cNvSpPr>
      </xdr:nvSpPr>
      <xdr:spPr>
        <a:xfrm rot="5400000">
          <a:off x="1800225" y="706564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1590675</xdr:colOff>
      <xdr:row>402</xdr:row>
      <xdr:rowOff>66675</xdr:rowOff>
    </xdr:from>
    <xdr:to>
      <xdr:col>1</xdr:col>
      <xdr:colOff>1638300</xdr:colOff>
      <xdr:row>402</xdr:row>
      <xdr:rowOff>133350</xdr:rowOff>
    </xdr:to>
    <xdr:sp>
      <xdr:nvSpPr>
        <xdr:cNvPr id="150" name="AutoShape 259"/>
        <xdr:cNvSpPr>
          <a:spLocks/>
        </xdr:cNvSpPr>
      </xdr:nvSpPr>
      <xdr:spPr>
        <a:xfrm rot="5400000">
          <a:off x="1800225" y="704564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1590675</xdr:colOff>
      <xdr:row>401</xdr:row>
      <xdr:rowOff>66675</xdr:rowOff>
    </xdr:from>
    <xdr:to>
      <xdr:col>1</xdr:col>
      <xdr:colOff>1638300</xdr:colOff>
      <xdr:row>401</xdr:row>
      <xdr:rowOff>133350</xdr:rowOff>
    </xdr:to>
    <xdr:sp>
      <xdr:nvSpPr>
        <xdr:cNvPr id="151" name="AutoShape 260"/>
        <xdr:cNvSpPr>
          <a:spLocks/>
        </xdr:cNvSpPr>
      </xdr:nvSpPr>
      <xdr:spPr>
        <a:xfrm rot="5400000">
          <a:off x="1800225" y="702945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1590675</xdr:colOff>
      <xdr:row>398</xdr:row>
      <xdr:rowOff>152400</xdr:rowOff>
    </xdr:from>
    <xdr:to>
      <xdr:col>1</xdr:col>
      <xdr:colOff>1638300</xdr:colOff>
      <xdr:row>398</xdr:row>
      <xdr:rowOff>219075</xdr:rowOff>
    </xdr:to>
    <xdr:sp>
      <xdr:nvSpPr>
        <xdr:cNvPr id="152" name="AutoShape 261"/>
        <xdr:cNvSpPr>
          <a:spLocks/>
        </xdr:cNvSpPr>
      </xdr:nvSpPr>
      <xdr:spPr>
        <a:xfrm rot="5400000">
          <a:off x="1800225" y="698373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1590675</xdr:colOff>
      <xdr:row>397</xdr:row>
      <xdr:rowOff>95250</xdr:rowOff>
    </xdr:from>
    <xdr:to>
      <xdr:col>1</xdr:col>
      <xdr:colOff>1638300</xdr:colOff>
      <xdr:row>397</xdr:row>
      <xdr:rowOff>161925</xdr:rowOff>
    </xdr:to>
    <xdr:sp>
      <xdr:nvSpPr>
        <xdr:cNvPr id="153" name="AutoShape 262"/>
        <xdr:cNvSpPr>
          <a:spLocks/>
        </xdr:cNvSpPr>
      </xdr:nvSpPr>
      <xdr:spPr>
        <a:xfrm rot="5400000">
          <a:off x="1800225" y="695325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1590675</xdr:colOff>
      <xdr:row>396</xdr:row>
      <xdr:rowOff>85725</xdr:rowOff>
    </xdr:from>
    <xdr:to>
      <xdr:col>1</xdr:col>
      <xdr:colOff>1638300</xdr:colOff>
      <xdr:row>396</xdr:row>
      <xdr:rowOff>152400</xdr:rowOff>
    </xdr:to>
    <xdr:sp>
      <xdr:nvSpPr>
        <xdr:cNvPr id="154" name="AutoShape 263"/>
        <xdr:cNvSpPr>
          <a:spLocks/>
        </xdr:cNvSpPr>
      </xdr:nvSpPr>
      <xdr:spPr>
        <a:xfrm rot="5400000">
          <a:off x="1800225" y="692562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1590675</xdr:colOff>
      <xdr:row>395</xdr:row>
      <xdr:rowOff>104775</xdr:rowOff>
    </xdr:from>
    <xdr:to>
      <xdr:col>1</xdr:col>
      <xdr:colOff>1638300</xdr:colOff>
      <xdr:row>395</xdr:row>
      <xdr:rowOff>171450</xdr:rowOff>
    </xdr:to>
    <xdr:sp>
      <xdr:nvSpPr>
        <xdr:cNvPr id="155" name="AutoShape 264"/>
        <xdr:cNvSpPr>
          <a:spLocks/>
        </xdr:cNvSpPr>
      </xdr:nvSpPr>
      <xdr:spPr>
        <a:xfrm rot="5400000">
          <a:off x="1800225" y="690276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398</xdr:row>
      <xdr:rowOff>152400</xdr:rowOff>
    </xdr:from>
    <xdr:to>
      <xdr:col>4</xdr:col>
      <xdr:colOff>666750</xdr:colOff>
      <xdr:row>398</xdr:row>
      <xdr:rowOff>219075</xdr:rowOff>
    </xdr:to>
    <xdr:sp>
      <xdr:nvSpPr>
        <xdr:cNvPr id="156" name="AutoShape 265"/>
        <xdr:cNvSpPr>
          <a:spLocks/>
        </xdr:cNvSpPr>
      </xdr:nvSpPr>
      <xdr:spPr>
        <a:xfrm rot="5400000">
          <a:off x="3657600" y="698373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1590675</xdr:colOff>
      <xdr:row>394</xdr:row>
      <xdr:rowOff>28575</xdr:rowOff>
    </xdr:from>
    <xdr:to>
      <xdr:col>1</xdr:col>
      <xdr:colOff>1638300</xdr:colOff>
      <xdr:row>394</xdr:row>
      <xdr:rowOff>95250</xdr:rowOff>
    </xdr:to>
    <xdr:sp>
      <xdr:nvSpPr>
        <xdr:cNvPr id="157" name="AutoShape 267"/>
        <xdr:cNvSpPr>
          <a:spLocks/>
        </xdr:cNvSpPr>
      </xdr:nvSpPr>
      <xdr:spPr>
        <a:xfrm rot="5400000">
          <a:off x="1800225" y="687895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1590675</xdr:colOff>
      <xdr:row>393</xdr:row>
      <xdr:rowOff>85725</xdr:rowOff>
    </xdr:from>
    <xdr:to>
      <xdr:col>1</xdr:col>
      <xdr:colOff>1638300</xdr:colOff>
      <xdr:row>393</xdr:row>
      <xdr:rowOff>152400</xdr:rowOff>
    </xdr:to>
    <xdr:sp>
      <xdr:nvSpPr>
        <xdr:cNvPr id="158" name="AutoShape 268"/>
        <xdr:cNvSpPr>
          <a:spLocks/>
        </xdr:cNvSpPr>
      </xdr:nvSpPr>
      <xdr:spPr>
        <a:xfrm rot="5400000">
          <a:off x="1800225" y="685800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1590675</xdr:colOff>
      <xdr:row>392</xdr:row>
      <xdr:rowOff>47625</xdr:rowOff>
    </xdr:from>
    <xdr:to>
      <xdr:col>1</xdr:col>
      <xdr:colOff>1638300</xdr:colOff>
      <xdr:row>392</xdr:row>
      <xdr:rowOff>114300</xdr:rowOff>
    </xdr:to>
    <xdr:sp>
      <xdr:nvSpPr>
        <xdr:cNvPr id="159" name="AutoShape 269"/>
        <xdr:cNvSpPr>
          <a:spLocks/>
        </xdr:cNvSpPr>
      </xdr:nvSpPr>
      <xdr:spPr>
        <a:xfrm rot="5400000">
          <a:off x="1800225" y="683799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1590675</xdr:colOff>
      <xdr:row>391</xdr:row>
      <xdr:rowOff>47625</xdr:rowOff>
    </xdr:from>
    <xdr:to>
      <xdr:col>1</xdr:col>
      <xdr:colOff>1638300</xdr:colOff>
      <xdr:row>391</xdr:row>
      <xdr:rowOff>114300</xdr:rowOff>
    </xdr:to>
    <xdr:sp>
      <xdr:nvSpPr>
        <xdr:cNvPr id="160" name="AutoShape 270"/>
        <xdr:cNvSpPr>
          <a:spLocks/>
        </xdr:cNvSpPr>
      </xdr:nvSpPr>
      <xdr:spPr>
        <a:xfrm rot="5400000">
          <a:off x="1800225" y="682180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47625</xdr:colOff>
      <xdr:row>5</xdr:row>
      <xdr:rowOff>152400</xdr:rowOff>
    </xdr:to>
    <xdr:sp>
      <xdr:nvSpPr>
        <xdr:cNvPr id="161" name="AutoShape 272"/>
        <xdr:cNvSpPr>
          <a:spLocks/>
        </xdr:cNvSpPr>
      </xdr:nvSpPr>
      <xdr:spPr>
        <a:xfrm rot="5400000">
          <a:off x="1914525" y="13525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95250</xdr:rowOff>
    </xdr:from>
    <xdr:to>
      <xdr:col>2</xdr:col>
      <xdr:colOff>47625</xdr:colOff>
      <xdr:row>6</xdr:row>
      <xdr:rowOff>161925</xdr:rowOff>
    </xdr:to>
    <xdr:sp>
      <xdr:nvSpPr>
        <xdr:cNvPr id="162" name="AutoShape 273"/>
        <xdr:cNvSpPr>
          <a:spLocks/>
        </xdr:cNvSpPr>
      </xdr:nvSpPr>
      <xdr:spPr>
        <a:xfrm rot="5400000">
          <a:off x="1914525" y="15240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47625</xdr:rowOff>
    </xdr:from>
    <xdr:to>
      <xdr:col>2</xdr:col>
      <xdr:colOff>47625</xdr:colOff>
      <xdr:row>7</xdr:row>
      <xdr:rowOff>114300</xdr:rowOff>
    </xdr:to>
    <xdr:sp>
      <xdr:nvSpPr>
        <xdr:cNvPr id="163" name="AutoShape 274"/>
        <xdr:cNvSpPr>
          <a:spLocks/>
        </xdr:cNvSpPr>
      </xdr:nvSpPr>
      <xdr:spPr>
        <a:xfrm rot="5400000">
          <a:off x="1914525" y="16764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57150</xdr:rowOff>
    </xdr:from>
    <xdr:to>
      <xdr:col>2</xdr:col>
      <xdr:colOff>47625</xdr:colOff>
      <xdr:row>11</xdr:row>
      <xdr:rowOff>123825</xdr:rowOff>
    </xdr:to>
    <xdr:sp>
      <xdr:nvSpPr>
        <xdr:cNvPr id="164" name="AutoShape 275"/>
        <xdr:cNvSpPr>
          <a:spLocks/>
        </xdr:cNvSpPr>
      </xdr:nvSpPr>
      <xdr:spPr>
        <a:xfrm rot="5400000">
          <a:off x="1914525" y="24098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12</xdr:row>
      <xdr:rowOff>66675</xdr:rowOff>
    </xdr:from>
    <xdr:to>
      <xdr:col>2</xdr:col>
      <xdr:colOff>47625</xdr:colOff>
      <xdr:row>12</xdr:row>
      <xdr:rowOff>133350</xdr:rowOff>
    </xdr:to>
    <xdr:sp>
      <xdr:nvSpPr>
        <xdr:cNvPr id="165" name="AutoShape 276"/>
        <xdr:cNvSpPr>
          <a:spLocks/>
        </xdr:cNvSpPr>
      </xdr:nvSpPr>
      <xdr:spPr>
        <a:xfrm rot="5400000">
          <a:off x="1914525" y="25812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219075</xdr:rowOff>
    </xdr:from>
    <xdr:to>
      <xdr:col>2</xdr:col>
      <xdr:colOff>47625</xdr:colOff>
      <xdr:row>13</xdr:row>
      <xdr:rowOff>285750</xdr:rowOff>
    </xdr:to>
    <xdr:sp>
      <xdr:nvSpPr>
        <xdr:cNvPr id="166" name="AutoShape 277"/>
        <xdr:cNvSpPr>
          <a:spLocks/>
        </xdr:cNvSpPr>
      </xdr:nvSpPr>
      <xdr:spPr>
        <a:xfrm rot="5400000">
          <a:off x="1914525" y="28956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14</xdr:row>
      <xdr:rowOff>180975</xdr:rowOff>
    </xdr:from>
    <xdr:to>
      <xdr:col>2</xdr:col>
      <xdr:colOff>47625</xdr:colOff>
      <xdr:row>14</xdr:row>
      <xdr:rowOff>247650</xdr:rowOff>
    </xdr:to>
    <xdr:sp>
      <xdr:nvSpPr>
        <xdr:cNvPr id="167" name="AutoShape 278"/>
        <xdr:cNvSpPr>
          <a:spLocks/>
        </xdr:cNvSpPr>
      </xdr:nvSpPr>
      <xdr:spPr>
        <a:xfrm rot="5400000">
          <a:off x="1914525" y="31908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15</xdr:row>
      <xdr:rowOff>133350</xdr:rowOff>
    </xdr:from>
    <xdr:to>
      <xdr:col>2</xdr:col>
      <xdr:colOff>47625</xdr:colOff>
      <xdr:row>15</xdr:row>
      <xdr:rowOff>200025</xdr:rowOff>
    </xdr:to>
    <xdr:sp>
      <xdr:nvSpPr>
        <xdr:cNvPr id="168" name="AutoShape 279"/>
        <xdr:cNvSpPr>
          <a:spLocks/>
        </xdr:cNvSpPr>
      </xdr:nvSpPr>
      <xdr:spPr>
        <a:xfrm rot="5400000">
          <a:off x="1914525" y="36480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xdr:row>
      <xdr:rowOff>123825</xdr:rowOff>
    </xdr:from>
    <xdr:to>
      <xdr:col>2</xdr:col>
      <xdr:colOff>47625</xdr:colOff>
      <xdr:row>16</xdr:row>
      <xdr:rowOff>190500</xdr:rowOff>
    </xdr:to>
    <xdr:sp>
      <xdr:nvSpPr>
        <xdr:cNvPr id="169" name="AutoShape 280"/>
        <xdr:cNvSpPr>
          <a:spLocks/>
        </xdr:cNvSpPr>
      </xdr:nvSpPr>
      <xdr:spPr>
        <a:xfrm rot="5400000">
          <a:off x="1914525" y="38862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17</xdr:row>
      <xdr:rowOff>133350</xdr:rowOff>
    </xdr:from>
    <xdr:to>
      <xdr:col>2</xdr:col>
      <xdr:colOff>47625</xdr:colOff>
      <xdr:row>17</xdr:row>
      <xdr:rowOff>200025</xdr:rowOff>
    </xdr:to>
    <xdr:sp>
      <xdr:nvSpPr>
        <xdr:cNvPr id="170" name="AutoShape 281"/>
        <xdr:cNvSpPr>
          <a:spLocks/>
        </xdr:cNvSpPr>
      </xdr:nvSpPr>
      <xdr:spPr>
        <a:xfrm rot="5400000">
          <a:off x="1914525" y="41338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18</xdr:row>
      <xdr:rowOff>123825</xdr:rowOff>
    </xdr:from>
    <xdr:to>
      <xdr:col>2</xdr:col>
      <xdr:colOff>47625</xdr:colOff>
      <xdr:row>18</xdr:row>
      <xdr:rowOff>190500</xdr:rowOff>
    </xdr:to>
    <xdr:sp>
      <xdr:nvSpPr>
        <xdr:cNvPr id="171" name="AutoShape 282"/>
        <xdr:cNvSpPr>
          <a:spLocks/>
        </xdr:cNvSpPr>
      </xdr:nvSpPr>
      <xdr:spPr>
        <a:xfrm rot="5400000">
          <a:off x="1914525" y="43624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xdr:row>
      <xdr:rowOff>142875</xdr:rowOff>
    </xdr:from>
    <xdr:to>
      <xdr:col>2</xdr:col>
      <xdr:colOff>47625</xdr:colOff>
      <xdr:row>19</xdr:row>
      <xdr:rowOff>209550</xdr:rowOff>
    </xdr:to>
    <xdr:sp>
      <xdr:nvSpPr>
        <xdr:cNvPr id="172" name="AutoShape 283"/>
        <xdr:cNvSpPr>
          <a:spLocks/>
        </xdr:cNvSpPr>
      </xdr:nvSpPr>
      <xdr:spPr>
        <a:xfrm rot="5400000">
          <a:off x="1914525" y="46196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123825</xdr:rowOff>
    </xdr:from>
    <xdr:to>
      <xdr:col>2</xdr:col>
      <xdr:colOff>47625</xdr:colOff>
      <xdr:row>20</xdr:row>
      <xdr:rowOff>190500</xdr:rowOff>
    </xdr:to>
    <xdr:sp>
      <xdr:nvSpPr>
        <xdr:cNvPr id="173" name="AutoShape 284"/>
        <xdr:cNvSpPr>
          <a:spLocks/>
        </xdr:cNvSpPr>
      </xdr:nvSpPr>
      <xdr:spPr>
        <a:xfrm rot="5400000">
          <a:off x="1914525" y="48387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895350</xdr:colOff>
      <xdr:row>11</xdr:row>
      <xdr:rowOff>66675</xdr:rowOff>
    </xdr:from>
    <xdr:to>
      <xdr:col>5</xdr:col>
      <xdr:colOff>942975</xdr:colOff>
      <xdr:row>11</xdr:row>
      <xdr:rowOff>133350</xdr:rowOff>
    </xdr:to>
    <xdr:sp>
      <xdr:nvSpPr>
        <xdr:cNvPr id="174" name="AutoShape 285"/>
        <xdr:cNvSpPr>
          <a:spLocks/>
        </xdr:cNvSpPr>
      </xdr:nvSpPr>
      <xdr:spPr>
        <a:xfrm rot="5400000">
          <a:off x="4886325" y="24193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463</xdr:row>
      <xdr:rowOff>28575</xdr:rowOff>
    </xdr:from>
    <xdr:to>
      <xdr:col>4</xdr:col>
      <xdr:colOff>904875</xdr:colOff>
      <xdr:row>464</xdr:row>
      <xdr:rowOff>38100</xdr:rowOff>
    </xdr:to>
    <xdr:sp>
      <xdr:nvSpPr>
        <xdr:cNvPr id="175" name="TextBox 295"/>
        <xdr:cNvSpPr txBox="1">
          <a:spLocks noChangeArrowheads="1"/>
        </xdr:cNvSpPr>
      </xdr:nvSpPr>
      <xdr:spPr>
        <a:xfrm>
          <a:off x="3429000" y="82067400"/>
          <a:ext cx="514350" cy="171450"/>
        </a:xfrm>
        <a:prstGeom prst="rect">
          <a:avLst/>
        </a:prstGeom>
        <a:noFill/>
        <a:ln w="9525" cmpd="sng">
          <a:noFill/>
        </a:ln>
      </xdr:spPr>
      <xdr:txBody>
        <a:bodyPr vertOverflow="clip" wrap="square" lIns="0" tIns="0" rIns="0" bIns="0"/>
        <a:p>
          <a:pPr algn="l">
            <a:defRPr/>
          </a:pPr>
          <a:r>
            <a:rPr lang="en-US" cap="none" sz="800" b="1" i="0" u="none" baseline="0">
              <a:solidFill>
                <a:srgbClr val="808080"/>
              </a:solidFill>
              <a:latin typeface="Arial"/>
              <a:ea typeface="Arial"/>
              <a:cs typeface="Arial"/>
            </a:rPr>
            <a:t>MAISON</a:t>
          </a:r>
        </a:p>
      </xdr:txBody>
    </xdr:sp>
    <xdr:clientData/>
  </xdr:twoCellAnchor>
  <xdr:twoCellAnchor>
    <xdr:from>
      <xdr:col>4</xdr:col>
      <xdr:colOff>390525</xdr:colOff>
      <xdr:row>503</xdr:row>
      <xdr:rowOff>9525</xdr:rowOff>
    </xdr:from>
    <xdr:to>
      <xdr:col>4</xdr:col>
      <xdr:colOff>904875</xdr:colOff>
      <xdr:row>504</xdr:row>
      <xdr:rowOff>19050</xdr:rowOff>
    </xdr:to>
    <xdr:sp>
      <xdr:nvSpPr>
        <xdr:cNvPr id="176" name="TextBox 296"/>
        <xdr:cNvSpPr txBox="1">
          <a:spLocks noChangeArrowheads="1"/>
        </xdr:cNvSpPr>
      </xdr:nvSpPr>
      <xdr:spPr>
        <a:xfrm>
          <a:off x="3429000" y="88496775"/>
          <a:ext cx="514350" cy="171450"/>
        </a:xfrm>
        <a:prstGeom prst="rect">
          <a:avLst/>
        </a:prstGeom>
        <a:noFill/>
        <a:ln w="9525" cmpd="sng">
          <a:noFill/>
        </a:ln>
      </xdr:spPr>
      <xdr:txBody>
        <a:bodyPr vertOverflow="clip" wrap="square" lIns="0" tIns="0" rIns="0" bIns="0"/>
        <a:p>
          <a:pPr algn="l">
            <a:defRPr/>
          </a:pPr>
          <a:r>
            <a:rPr lang="en-US" cap="none" sz="800" b="1" i="0" u="none" baseline="0">
              <a:solidFill>
                <a:srgbClr val="808080"/>
              </a:solidFill>
              <a:latin typeface="Arial"/>
              <a:ea typeface="Arial"/>
              <a:cs typeface="Arial"/>
            </a:rPr>
            <a:t>MAISON</a:t>
          </a:r>
        </a:p>
      </xdr:txBody>
    </xdr:sp>
    <xdr:clientData/>
  </xdr:twoCellAnchor>
  <xdr:twoCellAnchor>
    <xdr:from>
      <xdr:col>4</xdr:col>
      <xdr:colOff>390525</xdr:colOff>
      <xdr:row>543</xdr:row>
      <xdr:rowOff>38100</xdr:rowOff>
    </xdr:from>
    <xdr:to>
      <xdr:col>4</xdr:col>
      <xdr:colOff>904875</xdr:colOff>
      <xdr:row>544</xdr:row>
      <xdr:rowOff>47625</xdr:rowOff>
    </xdr:to>
    <xdr:sp>
      <xdr:nvSpPr>
        <xdr:cNvPr id="177" name="TextBox 297"/>
        <xdr:cNvSpPr txBox="1">
          <a:spLocks noChangeArrowheads="1"/>
        </xdr:cNvSpPr>
      </xdr:nvSpPr>
      <xdr:spPr>
        <a:xfrm>
          <a:off x="3429000" y="95126175"/>
          <a:ext cx="514350" cy="171450"/>
        </a:xfrm>
        <a:prstGeom prst="rect">
          <a:avLst/>
        </a:prstGeom>
        <a:noFill/>
        <a:ln w="9525" cmpd="sng">
          <a:noFill/>
        </a:ln>
      </xdr:spPr>
      <xdr:txBody>
        <a:bodyPr vertOverflow="clip" wrap="square" lIns="0" tIns="0" rIns="0" bIns="0"/>
        <a:p>
          <a:pPr algn="l">
            <a:defRPr/>
          </a:pPr>
          <a:r>
            <a:rPr lang="en-US" cap="none" sz="800" b="1" i="0" u="none" baseline="0">
              <a:solidFill>
                <a:srgbClr val="808080"/>
              </a:solidFill>
              <a:latin typeface="Arial"/>
              <a:ea typeface="Arial"/>
              <a:cs typeface="Arial"/>
            </a:rPr>
            <a:t>MAISON</a:t>
          </a:r>
        </a:p>
      </xdr:txBody>
    </xdr:sp>
    <xdr:clientData/>
  </xdr:twoCellAnchor>
  <xdr:twoCellAnchor editAs="oneCell">
    <xdr:from>
      <xdr:col>0</xdr:col>
      <xdr:colOff>66675</xdr:colOff>
      <xdr:row>280</xdr:row>
      <xdr:rowOff>57150</xdr:rowOff>
    </xdr:from>
    <xdr:to>
      <xdr:col>3</xdr:col>
      <xdr:colOff>219075</xdr:colOff>
      <xdr:row>281</xdr:row>
      <xdr:rowOff>19050</xdr:rowOff>
    </xdr:to>
    <xdr:pic>
      <xdr:nvPicPr>
        <xdr:cNvPr id="178" name="Picture 300"/>
        <xdr:cNvPicPr preferRelativeResize="1">
          <a:picLocks noChangeAspect="1"/>
        </xdr:cNvPicPr>
      </xdr:nvPicPr>
      <xdr:blipFill>
        <a:blip r:embed="rId49"/>
        <a:stretch>
          <a:fillRect/>
        </a:stretch>
      </xdr:blipFill>
      <xdr:spPr>
        <a:xfrm>
          <a:off x="66675" y="49549050"/>
          <a:ext cx="2238375" cy="123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2</xdr:row>
      <xdr:rowOff>28575</xdr:rowOff>
    </xdr:from>
    <xdr:ext cx="419100" cy="542925"/>
    <xdr:sp>
      <xdr:nvSpPr>
        <xdr:cNvPr id="1" name="AutoShape 2"/>
        <xdr:cNvSpPr>
          <a:spLocks noChangeAspect="1"/>
        </xdr:cNvSpPr>
      </xdr:nvSpPr>
      <xdr:spPr>
        <a:xfrm>
          <a:off x="66675" y="942975"/>
          <a:ext cx="419100" cy="542925"/>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A
</a:t>
          </a:r>
        </a:p>
      </xdr:txBody>
    </xdr:sp>
    <xdr:clientData fPrintsWithSheet="0"/>
  </xdr:oneCellAnchor>
  <xdr:oneCellAnchor>
    <xdr:from>
      <xdr:col>0</xdr:col>
      <xdr:colOff>66675</xdr:colOff>
      <xdr:row>21</xdr:row>
      <xdr:rowOff>152400</xdr:rowOff>
    </xdr:from>
    <xdr:ext cx="419100" cy="419100"/>
    <xdr:sp>
      <xdr:nvSpPr>
        <xdr:cNvPr id="2" name="AutoShape 23"/>
        <xdr:cNvSpPr>
          <a:spLocks/>
        </xdr:cNvSpPr>
      </xdr:nvSpPr>
      <xdr:spPr>
        <a:xfrm>
          <a:off x="66675" y="7105650"/>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B
</a:t>
          </a:r>
        </a:p>
      </xdr:txBody>
    </xdr:sp>
    <xdr:clientData fPrintsWithSheet="0"/>
  </xdr:oneCellAnchor>
  <xdr:oneCellAnchor>
    <xdr:from>
      <xdr:col>0</xdr:col>
      <xdr:colOff>66675</xdr:colOff>
      <xdr:row>40</xdr:row>
      <xdr:rowOff>161925</xdr:rowOff>
    </xdr:from>
    <xdr:ext cx="419100" cy="419100"/>
    <xdr:sp>
      <xdr:nvSpPr>
        <xdr:cNvPr id="3" name="AutoShape 24"/>
        <xdr:cNvSpPr>
          <a:spLocks/>
        </xdr:cNvSpPr>
      </xdr:nvSpPr>
      <xdr:spPr>
        <a:xfrm>
          <a:off x="66675" y="12992100"/>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C
</a:t>
          </a:r>
        </a:p>
      </xdr:txBody>
    </xdr:sp>
    <xdr:clientData fPrintsWithSheet="0"/>
  </xdr:oneCellAnchor>
  <xdr:oneCellAnchor>
    <xdr:from>
      <xdr:col>0</xdr:col>
      <xdr:colOff>66675</xdr:colOff>
      <xdr:row>67</xdr:row>
      <xdr:rowOff>76200</xdr:rowOff>
    </xdr:from>
    <xdr:ext cx="419100" cy="428625"/>
    <xdr:sp>
      <xdr:nvSpPr>
        <xdr:cNvPr id="4" name="AutoShape 26"/>
        <xdr:cNvSpPr>
          <a:spLocks noChangeAspect="1"/>
        </xdr:cNvSpPr>
      </xdr:nvSpPr>
      <xdr:spPr>
        <a:xfrm>
          <a:off x="66675" y="20278725"/>
          <a:ext cx="419100" cy="428625"/>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D
</a:t>
          </a:r>
        </a:p>
      </xdr:txBody>
    </xdr:sp>
    <xdr:clientData fPrintsWithSheet="0"/>
  </xdr:oneCellAnchor>
  <xdr:oneCellAnchor>
    <xdr:from>
      <xdr:col>0</xdr:col>
      <xdr:colOff>66675</xdr:colOff>
      <xdr:row>74</xdr:row>
      <xdr:rowOff>190500</xdr:rowOff>
    </xdr:from>
    <xdr:ext cx="419100" cy="419100"/>
    <xdr:sp>
      <xdr:nvSpPr>
        <xdr:cNvPr id="5" name="AutoShape 29"/>
        <xdr:cNvSpPr>
          <a:spLocks/>
        </xdr:cNvSpPr>
      </xdr:nvSpPr>
      <xdr:spPr>
        <a:xfrm>
          <a:off x="66675" y="21897975"/>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E
</a:t>
          </a:r>
        </a:p>
      </xdr:txBody>
    </xdr:sp>
    <xdr:clientData fPrintsWithSheet="0"/>
  </xdr:oneCellAnchor>
  <xdr:oneCellAnchor>
    <xdr:from>
      <xdr:col>0</xdr:col>
      <xdr:colOff>66675</xdr:colOff>
      <xdr:row>87</xdr:row>
      <xdr:rowOff>209550</xdr:rowOff>
    </xdr:from>
    <xdr:ext cx="419100" cy="419100"/>
    <xdr:sp>
      <xdr:nvSpPr>
        <xdr:cNvPr id="6" name="AutoShape 30"/>
        <xdr:cNvSpPr>
          <a:spLocks noChangeAspect="1"/>
        </xdr:cNvSpPr>
      </xdr:nvSpPr>
      <xdr:spPr>
        <a:xfrm>
          <a:off x="66675" y="25193625"/>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F
</a:t>
          </a:r>
        </a:p>
      </xdr:txBody>
    </xdr:sp>
    <xdr:clientData fPrintsWithSheet="0"/>
  </xdr:oneCellAnchor>
  <xdr:oneCellAnchor>
    <xdr:from>
      <xdr:col>0</xdr:col>
      <xdr:colOff>57150</xdr:colOff>
      <xdr:row>103</xdr:row>
      <xdr:rowOff>371475</xdr:rowOff>
    </xdr:from>
    <xdr:ext cx="419100" cy="419100"/>
    <xdr:sp>
      <xdr:nvSpPr>
        <xdr:cNvPr id="7" name="AutoShape 32"/>
        <xdr:cNvSpPr>
          <a:spLocks/>
        </xdr:cNvSpPr>
      </xdr:nvSpPr>
      <xdr:spPr>
        <a:xfrm>
          <a:off x="57150" y="31546800"/>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I
</a:t>
          </a:r>
        </a:p>
      </xdr:txBody>
    </xdr:sp>
    <xdr:clientData fPrintsWithSheet="0"/>
  </xdr:oneCellAnchor>
  <xdr:oneCellAnchor>
    <xdr:from>
      <xdr:col>0</xdr:col>
      <xdr:colOff>66675</xdr:colOff>
      <xdr:row>147</xdr:row>
      <xdr:rowOff>123825</xdr:rowOff>
    </xdr:from>
    <xdr:ext cx="419100" cy="419100"/>
    <xdr:sp>
      <xdr:nvSpPr>
        <xdr:cNvPr id="8" name="AutoShape 38"/>
        <xdr:cNvSpPr>
          <a:spLocks/>
        </xdr:cNvSpPr>
      </xdr:nvSpPr>
      <xdr:spPr>
        <a:xfrm>
          <a:off x="66675" y="44386500"/>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R
</a:t>
          </a:r>
        </a:p>
      </xdr:txBody>
    </xdr:sp>
    <xdr:clientData fPrintsWithSheet="0"/>
  </xdr:oneCellAnchor>
  <xdr:twoCellAnchor editAs="oneCell">
    <xdr:from>
      <xdr:col>2</xdr:col>
      <xdr:colOff>2133600</xdr:colOff>
      <xdr:row>1</xdr:row>
      <xdr:rowOff>38100</xdr:rowOff>
    </xdr:from>
    <xdr:to>
      <xdr:col>2</xdr:col>
      <xdr:colOff>2276475</xdr:colOff>
      <xdr:row>1</xdr:row>
      <xdr:rowOff>676275</xdr:rowOff>
    </xdr:to>
    <xdr:pic>
      <xdr:nvPicPr>
        <xdr:cNvPr id="9" name="Picture 98"/>
        <xdr:cNvPicPr preferRelativeResize="1">
          <a:picLocks noChangeAspect="1"/>
        </xdr:cNvPicPr>
      </xdr:nvPicPr>
      <xdr:blipFill>
        <a:blip r:embed="rId1"/>
        <a:stretch>
          <a:fillRect/>
        </a:stretch>
      </xdr:blipFill>
      <xdr:spPr>
        <a:xfrm>
          <a:off x="3095625" y="200025"/>
          <a:ext cx="142875" cy="638175"/>
        </a:xfrm>
        <a:prstGeom prst="rect">
          <a:avLst/>
        </a:prstGeom>
        <a:noFill/>
        <a:ln w="9525" cmpd="sng">
          <a:noFill/>
        </a:ln>
      </xdr:spPr>
    </xdr:pic>
    <xdr:clientData/>
  </xdr:twoCellAnchor>
  <xdr:twoCellAnchor editAs="oneCell">
    <xdr:from>
      <xdr:col>2</xdr:col>
      <xdr:colOff>2266950</xdr:colOff>
      <xdr:row>1</xdr:row>
      <xdr:rowOff>200025</xdr:rowOff>
    </xdr:from>
    <xdr:to>
      <xdr:col>2</xdr:col>
      <xdr:colOff>5153025</xdr:colOff>
      <xdr:row>1</xdr:row>
      <xdr:rowOff>676275</xdr:rowOff>
    </xdr:to>
    <xdr:pic>
      <xdr:nvPicPr>
        <xdr:cNvPr id="10" name="Picture 212"/>
        <xdr:cNvPicPr preferRelativeResize="1">
          <a:picLocks noChangeAspect="1"/>
        </xdr:cNvPicPr>
      </xdr:nvPicPr>
      <xdr:blipFill>
        <a:blip r:embed="rId2"/>
        <a:stretch>
          <a:fillRect/>
        </a:stretch>
      </xdr:blipFill>
      <xdr:spPr>
        <a:xfrm>
          <a:off x="3228975" y="361950"/>
          <a:ext cx="2886075" cy="476250"/>
        </a:xfrm>
        <a:prstGeom prst="rect">
          <a:avLst/>
        </a:prstGeom>
        <a:noFill/>
        <a:ln w="9525" cmpd="sng">
          <a:noFill/>
        </a:ln>
      </xdr:spPr>
    </xdr:pic>
    <xdr:clientData/>
  </xdr:twoCellAnchor>
  <xdr:twoCellAnchor editAs="oneCell">
    <xdr:from>
      <xdr:col>2</xdr:col>
      <xdr:colOff>4124325</xdr:colOff>
      <xdr:row>0</xdr:row>
      <xdr:rowOff>0</xdr:rowOff>
    </xdr:from>
    <xdr:to>
      <xdr:col>2</xdr:col>
      <xdr:colOff>5162550</xdr:colOff>
      <xdr:row>1</xdr:row>
      <xdr:rowOff>200025</xdr:rowOff>
    </xdr:to>
    <xdr:pic>
      <xdr:nvPicPr>
        <xdr:cNvPr id="11" name="Picture 213"/>
        <xdr:cNvPicPr preferRelativeResize="1">
          <a:picLocks noChangeAspect="1"/>
        </xdr:cNvPicPr>
      </xdr:nvPicPr>
      <xdr:blipFill>
        <a:blip r:embed="rId3"/>
        <a:stretch>
          <a:fillRect/>
        </a:stretch>
      </xdr:blipFill>
      <xdr:spPr>
        <a:xfrm>
          <a:off x="5086350" y="0"/>
          <a:ext cx="1038225" cy="361950"/>
        </a:xfrm>
        <a:prstGeom prst="rect">
          <a:avLst/>
        </a:prstGeom>
        <a:noFill/>
        <a:ln w="9525" cmpd="sng">
          <a:noFill/>
        </a:ln>
      </xdr:spPr>
    </xdr:pic>
    <xdr:clientData/>
  </xdr:twoCellAnchor>
  <xdr:twoCellAnchor editAs="oneCell">
    <xdr:from>
      <xdr:col>0</xdr:col>
      <xdr:colOff>0</xdr:colOff>
      <xdr:row>0</xdr:row>
      <xdr:rowOff>0</xdr:rowOff>
    </xdr:from>
    <xdr:to>
      <xdr:col>2</xdr:col>
      <xdr:colOff>2276475</xdr:colOff>
      <xdr:row>1</xdr:row>
      <xdr:rowOff>38100</xdr:rowOff>
    </xdr:to>
    <xdr:pic>
      <xdr:nvPicPr>
        <xdr:cNvPr id="12" name="Picture 214"/>
        <xdr:cNvPicPr preferRelativeResize="1">
          <a:picLocks noChangeAspect="1"/>
        </xdr:cNvPicPr>
      </xdr:nvPicPr>
      <xdr:blipFill>
        <a:blip r:embed="rId4"/>
        <a:stretch>
          <a:fillRect/>
        </a:stretch>
      </xdr:blipFill>
      <xdr:spPr>
        <a:xfrm>
          <a:off x="0" y="0"/>
          <a:ext cx="3238500" cy="200025"/>
        </a:xfrm>
        <a:prstGeom prst="rect">
          <a:avLst/>
        </a:prstGeom>
        <a:noFill/>
        <a:ln w="9525" cmpd="sng">
          <a:noFill/>
        </a:ln>
      </xdr:spPr>
    </xdr:pic>
    <xdr:clientData/>
  </xdr:twoCellAnchor>
  <xdr:twoCellAnchor editAs="oneCell">
    <xdr:from>
      <xdr:col>2</xdr:col>
      <xdr:colOff>2276475</xdr:colOff>
      <xdr:row>0</xdr:row>
      <xdr:rowOff>0</xdr:rowOff>
    </xdr:from>
    <xdr:to>
      <xdr:col>2</xdr:col>
      <xdr:colOff>3209925</xdr:colOff>
      <xdr:row>1</xdr:row>
      <xdr:rowOff>200025</xdr:rowOff>
    </xdr:to>
    <xdr:pic macro="[0]!GotoRange">
      <xdr:nvPicPr>
        <xdr:cNvPr id="13" name="Picture 215">
          <a:hlinkClick r:id="rId7"/>
        </xdr:cNvPr>
        <xdr:cNvPicPr preferRelativeResize="1">
          <a:picLocks noChangeAspect="1"/>
        </xdr:cNvPicPr>
      </xdr:nvPicPr>
      <xdr:blipFill>
        <a:blip r:embed="rId5"/>
        <a:stretch>
          <a:fillRect/>
        </a:stretch>
      </xdr:blipFill>
      <xdr:spPr>
        <a:xfrm>
          <a:off x="3238500" y="0"/>
          <a:ext cx="933450" cy="361950"/>
        </a:xfrm>
        <a:prstGeom prst="rect">
          <a:avLst/>
        </a:prstGeom>
        <a:noFill/>
        <a:ln w="9525" cmpd="sng">
          <a:noFill/>
        </a:ln>
      </xdr:spPr>
    </xdr:pic>
    <xdr:clientData/>
  </xdr:twoCellAnchor>
  <xdr:twoCellAnchor editAs="oneCell">
    <xdr:from>
      <xdr:col>2</xdr:col>
      <xdr:colOff>3209925</xdr:colOff>
      <xdr:row>0</xdr:row>
      <xdr:rowOff>0</xdr:rowOff>
    </xdr:from>
    <xdr:to>
      <xdr:col>2</xdr:col>
      <xdr:colOff>4124325</xdr:colOff>
      <xdr:row>1</xdr:row>
      <xdr:rowOff>200025</xdr:rowOff>
    </xdr:to>
    <xdr:pic macro="[0]!GoBack">
      <xdr:nvPicPr>
        <xdr:cNvPr id="14" name="Picture 216">
          <a:hlinkClick r:id="rId10"/>
        </xdr:cNvPr>
        <xdr:cNvPicPr preferRelativeResize="1">
          <a:picLocks noChangeAspect="1"/>
        </xdr:cNvPicPr>
      </xdr:nvPicPr>
      <xdr:blipFill>
        <a:blip r:embed="rId8"/>
        <a:stretch>
          <a:fillRect/>
        </a:stretch>
      </xdr:blipFill>
      <xdr:spPr>
        <a:xfrm>
          <a:off x="4171950" y="0"/>
          <a:ext cx="914400" cy="361950"/>
        </a:xfrm>
        <a:prstGeom prst="rect">
          <a:avLst/>
        </a:prstGeom>
        <a:noFill/>
        <a:ln w="9525" cmpd="sng">
          <a:noFill/>
        </a:ln>
      </xdr:spPr>
    </xdr:pic>
    <xdr:clientData/>
  </xdr:twoCellAnchor>
  <xdr:oneCellAnchor>
    <xdr:from>
      <xdr:col>0</xdr:col>
      <xdr:colOff>66675</xdr:colOff>
      <xdr:row>128</xdr:row>
      <xdr:rowOff>200025</xdr:rowOff>
    </xdr:from>
    <xdr:ext cx="419100" cy="428625"/>
    <xdr:sp>
      <xdr:nvSpPr>
        <xdr:cNvPr id="15" name="AutoShape 243"/>
        <xdr:cNvSpPr>
          <a:spLocks/>
        </xdr:cNvSpPr>
      </xdr:nvSpPr>
      <xdr:spPr>
        <a:xfrm>
          <a:off x="66675" y="38642925"/>
          <a:ext cx="419100" cy="428625"/>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P
</a:t>
          </a:r>
        </a:p>
      </xdr:txBody>
    </xdr:sp>
    <xdr:clientData fPrintsWithSheet="0"/>
  </xdr:oneCellAnchor>
  <xdr:oneCellAnchor>
    <xdr:from>
      <xdr:col>0</xdr:col>
      <xdr:colOff>38100</xdr:colOff>
      <xdr:row>169</xdr:row>
      <xdr:rowOff>9525</xdr:rowOff>
    </xdr:from>
    <xdr:ext cx="419100" cy="419100"/>
    <xdr:sp>
      <xdr:nvSpPr>
        <xdr:cNvPr id="16" name="AutoShape 244"/>
        <xdr:cNvSpPr>
          <a:spLocks/>
        </xdr:cNvSpPr>
      </xdr:nvSpPr>
      <xdr:spPr>
        <a:xfrm>
          <a:off x="38100" y="51435000"/>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S
</a:t>
          </a:r>
        </a:p>
      </xdr:txBody>
    </xdr:sp>
    <xdr:clientData fPrintsWithSheet="0"/>
  </xdr:oneCellAnchor>
  <xdr:oneCellAnchor>
    <xdr:from>
      <xdr:col>0</xdr:col>
      <xdr:colOff>66675</xdr:colOff>
      <xdr:row>198</xdr:row>
      <xdr:rowOff>0</xdr:rowOff>
    </xdr:from>
    <xdr:ext cx="419100" cy="419100"/>
    <xdr:sp>
      <xdr:nvSpPr>
        <xdr:cNvPr id="17" name="AutoShape 245"/>
        <xdr:cNvSpPr>
          <a:spLocks/>
        </xdr:cNvSpPr>
      </xdr:nvSpPr>
      <xdr:spPr>
        <a:xfrm>
          <a:off x="66675" y="59064525"/>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V
</a:t>
          </a:r>
        </a:p>
      </xdr:txBody>
    </xdr:sp>
    <xdr:clientData fPrintsWithSheet="0"/>
  </xdr:oneCellAnchor>
  <xdr:oneCellAnchor>
    <xdr:from>
      <xdr:col>0</xdr:col>
      <xdr:colOff>66675</xdr:colOff>
      <xdr:row>114</xdr:row>
      <xdr:rowOff>133350</xdr:rowOff>
    </xdr:from>
    <xdr:ext cx="419100" cy="419100"/>
    <xdr:sp>
      <xdr:nvSpPr>
        <xdr:cNvPr id="18" name="AutoShape 246"/>
        <xdr:cNvSpPr>
          <a:spLocks/>
        </xdr:cNvSpPr>
      </xdr:nvSpPr>
      <xdr:spPr>
        <a:xfrm>
          <a:off x="66675" y="35156775"/>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M
</a:t>
          </a:r>
        </a:p>
      </xdr:txBody>
    </xdr:sp>
    <xdr:clientData fPrintsWithSheet="0"/>
  </xdr:oneCellAnchor>
  <xdr:oneCellAnchor>
    <xdr:from>
      <xdr:col>0</xdr:col>
      <xdr:colOff>85725</xdr:colOff>
      <xdr:row>101</xdr:row>
      <xdr:rowOff>38100</xdr:rowOff>
    </xdr:from>
    <xdr:ext cx="419100" cy="419100"/>
    <xdr:sp>
      <xdr:nvSpPr>
        <xdr:cNvPr id="19" name="AutoShape 247"/>
        <xdr:cNvSpPr>
          <a:spLocks/>
        </xdr:cNvSpPr>
      </xdr:nvSpPr>
      <xdr:spPr>
        <a:xfrm>
          <a:off x="85725" y="30394275"/>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H
</a:t>
          </a:r>
        </a:p>
      </xdr:txBody>
    </xdr:sp>
    <xdr:clientData fPrintsWithSheet="0"/>
  </xdr:oneCellAnchor>
  <xdr:oneCellAnchor>
    <xdr:from>
      <xdr:col>0</xdr:col>
      <xdr:colOff>66675</xdr:colOff>
      <xdr:row>99</xdr:row>
      <xdr:rowOff>57150</xdr:rowOff>
    </xdr:from>
    <xdr:ext cx="419100" cy="419100"/>
    <xdr:sp>
      <xdr:nvSpPr>
        <xdr:cNvPr id="20" name="AutoShape 248"/>
        <xdr:cNvSpPr>
          <a:spLocks/>
        </xdr:cNvSpPr>
      </xdr:nvSpPr>
      <xdr:spPr>
        <a:xfrm>
          <a:off x="66675" y="29594175"/>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G
</a:t>
          </a:r>
        </a:p>
      </xdr:txBody>
    </xdr:sp>
    <xdr:clientData fPrintsWithSheet="0"/>
  </xdr:oneCellAnchor>
  <xdr:oneCellAnchor>
    <xdr:from>
      <xdr:col>0</xdr:col>
      <xdr:colOff>66675</xdr:colOff>
      <xdr:row>191</xdr:row>
      <xdr:rowOff>209550</xdr:rowOff>
    </xdr:from>
    <xdr:ext cx="419100" cy="419100"/>
    <xdr:sp>
      <xdr:nvSpPr>
        <xdr:cNvPr id="21" name="AutoShape 258"/>
        <xdr:cNvSpPr>
          <a:spLocks/>
        </xdr:cNvSpPr>
      </xdr:nvSpPr>
      <xdr:spPr>
        <a:xfrm>
          <a:off x="66675" y="57788175"/>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T
</a:t>
          </a:r>
        </a:p>
      </xdr:txBody>
    </xdr:sp>
    <xdr:clientData fPrintsWithSheet="0"/>
  </xdr:oneCellAnchor>
  <xdr:twoCellAnchor editAs="oneCell">
    <xdr:from>
      <xdr:col>0</xdr:col>
      <xdr:colOff>0</xdr:colOff>
      <xdr:row>1</xdr:row>
      <xdr:rowOff>38100</xdr:rowOff>
    </xdr:from>
    <xdr:to>
      <xdr:col>0</xdr:col>
      <xdr:colOff>323850</xdr:colOff>
      <xdr:row>1</xdr:row>
      <xdr:rowOff>676275</xdr:rowOff>
    </xdr:to>
    <xdr:pic>
      <xdr:nvPicPr>
        <xdr:cNvPr id="22" name="Picture 281"/>
        <xdr:cNvPicPr preferRelativeResize="1">
          <a:picLocks noChangeAspect="1"/>
        </xdr:cNvPicPr>
      </xdr:nvPicPr>
      <xdr:blipFill>
        <a:blip r:embed="rId11"/>
        <a:stretch>
          <a:fillRect/>
        </a:stretch>
      </xdr:blipFill>
      <xdr:spPr>
        <a:xfrm>
          <a:off x="0" y="200025"/>
          <a:ext cx="323850" cy="638175"/>
        </a:xfrm>
        <a:prstGeom prst="rect">
          <a:avLst/>
        </a:prstGeom>
        <a:noFill/>
        <a:ln w="9525" cmpd="sng">
          <a:noFill/>
        </a:ln>
      </xdr:spPr>
    </xdr:pic>
    <xdr:clientData/>
  </xdr:twoCellAnchor>
  <xdr:twoCellAnchor editAs="oneCell">
    <xdr:from>
      <xdr:col>0</xdr:col>
      <xdr:colOff>323850</xdr:colOff>
      <xdr:row>1</xdr:row>
      <xdr:rowOff>38100</xdr:rowOff>
    </xdr:from>
    <xdr:to>
      <xdr:col>1</xdr:col>
      <xdr:colOff>95250</xdr:colOff>
      <xdr:row>1</xdr:row>
      <xdr:rowOff>314325</xdr:rowOff>
    </xdr:to>
    <xdr:pic macro="[0]!GotoRange">
      <xdr:nvPicPr>
        <xdr:cNvPr id="23" name="Picture 282">
          <a:hlinkClick r:id="rId14"/>
        </xdr:cNvPr>
        <xdr:cNvPicPr preferRelativeResize="1">
          <a:picLocks noChangeAspect="1"/>
        </xdr:cNvPicPr>
      </xdr:nvPicPr>
      <xdr:blipFill>
        <a:blip r:embed="rId12"/>
        <a:stretch>
          <a:fillRect/>
        </a:stretch>
      </xdr:blipFill>
      <xdr:spPr>
        <a:xfrm>
          <a:off x="323850" y="200025"/>
          <a:ext cx="381000" cy="276225"/>
        </a:xfrm>
        <a:prstGeom prst="rect">
          <a:avLst/>
        </a:prstGeom>
        <a:noFill/>
        <a:ln w="9525" cmpd="sng">
          <a:noFill/>
        </a:ln>
      </xdr:spPr>
    </xdr:pic>
    <xdr:clientData/>
  </xdr:twoCellAnchor>
  <xdr:twoCellAnchor editAs="oneCell">
    <xdr:from>
      <xdr:col>1</xdr:col>
      <xdr:colOff>95250</xdr:colOff>
      <xdr:row>1</xdr:row>
      <xdr:rowOff>38100</xdr:rowOff>
    </xdr:from>
    <xdr:to>
      <xdr:col>2</xdr:col>
      <xdr:colOff>85725</xdr:colOff>
      <xdr:row>1</xdr:row>
      <xdr:rowOff>314325</xdr:rowOff>
    </xdr:to>
    <xdr:pic macro="[0]!GotoRange">
      <xdr:nvPicPr>
        <xdr:cNvPr id="24" name="Picture 283">
          <a:hlinkClick r:id="rId17"/>
        </xdr:cNvPr>
        <xdr:cNvPicPr preferRelativeResize="1">
          <a:picLocks noChangeAspect="1"/>
        </xdr:cNvPicPr>
      </xdr:nvPicPr>
      <xdr:blipFill>
        <a:blip r:embed="rId15"/>
        <a:stretch>
          <a:fillRect/>
        </a:stretch>
      </xdr:blipFill>
      <xdr:spPr>
        <a:xfrm>
          <a:off x="704850" y="200025"/>
          <a:ext cx="342900" cy="276225"/>
        </a:xfrm>
        <a:prstGeom prst="rect">
          <a:avLst/>
        </a:prstGeom>
        <a:noFill/>
        <a:ln w="9525" cmpd="sng">
          <a:noFill/>
        </a:ln>
      </xdr:spPr>
    </xdr:pic>
    <xdr:clientData/>
  </xdr:twoCellAnchor>
  <xdr:twoCellAnchor editAs="oneCell">
    <xdr:from>
      <xdr:col>2</xdr:col>
      <xdr:colOff>85725</xdr:colOff>
      <xdr:row>1</xdr:row>
      <xdr:rowOff>38100</xdr:rowOff>
    </xdr:from>
    <xdr:to>
      <xdr:col>2</xdr:col>
      <xdr:colOff>438150</xdr:colOff>
      <xdr:row>1</xdr:row>
      <xdr:rowOff>314325</xdr:rowOff>
    </xdr:to>
    <xdr:pic macro="[0]!GotoRange">
      <xdr:nvPicPr>
        <xdr:cNvPr id="25" name="Picture 284">
          <a:hlinkClick r:id="rId20"/>
        </xdr:cNvPr>
        <xdr:cNvPicPr preferRelativeResize="1">
          <a:picLocks noChangeAspect="1"/>
        </xdr:cNvPicPr>
      </xdr:nvPicPr>
      <xdr:blipFill>
        <a:blip r:embed="rId18"/>
        <a:stretch>
          <a:fillRect/>
        </a:stretch>
      </xdr:blipFill>
      <xdr:spPr>
        <a:xfrm>
          <a:off x="1047750" y="200025"/>
          <a:ext cx="352425" cy="276225"/>
        </a:xfrm>
        <a:prstGeom prst="rect">
          <a:avLst/>
        </a:prstGeom>
        <a:noFill/>
        <a:ln w="9525" cmpd="sng">
          <a:noFill/>
        </a:ln>
      </xdr:spPr>
    </xdr:pic>
    <xdr:clientData/>
  </xdr:twoCellAnchor>
  <xdr:twoCellAnchor editAs="oneCell">
    <xdr:from>
      <xdr:col>2</xdr:col>
      <xdr:colOff>438150</xdr:colOff>
      <xdr:row>1</xdr:row>
      <xdr:rowOff>38100</xdr:rowOff>
    </xdr:from>
    <xdr:to>
      <xdr:col>2</xdr:col>
      <xdr:colOff>790575</xdr:colOff>
      <xdr:row>1</xdr:row>
      <xdr:rowOff>314325</xdr:rowOff>
    </xdr:to>
    <xdr:pic macro="[0]!GotoRange">
      <xdr:nvPicPr>
        <xdr:cNvPr id="26" name="Picture 285">
          <a:hlinkClick r:id="rId23"/>
        </xdr:cNvPr>
        <xdr:cNvPicPr preferRelativeResize="1">
          <a:picLocks noChangeAspect="1"/>
        </xdr:cNvPicPr>
      </xdr:nvPicPr>
      <xdr:blipFill>
        <a:blip r:embed="rId21"/>
        <a:stretch>
          <a:fillRect/>
        </a:stretch>
      </xdr:blipFill>
      <xdr:spPr>
        <a:xfrm>
          <a:off x="1400175" y="200025"/>
          <a:ext cx="352425" cy="276225"/>
        </a:xfrm>
        <a:prstGeom prst="rect">
          <a:avLst/>
        </a:prstGeom>
        <a:noFill/>
        <a:ln w="9525" cmpd="sng">
          <a:noFill/>
        </a:ln>
      </xdr:spPr>
    </xdr:pic>
    <xdr:clientData/>
  </xdr:twoCellAnchor>
  <xdr:twoCellAnchor editAs="oneCell">
    <xdr:from>
      <xdr:col>2</xdr:col>
      <xdr:colOff>790575</xdr:colOff>
      <xdr:row>1</xdr:row>
      <xdr:rowOff>38100</xdr:rowOff>
    </xdr:from>
    <xdr:to>
      <xdr:col>2</xdr:col>
      <xdr:colOff>1143000</xdr:colOff>
      <xdr:row>1</xdr:row>
      <xdr:rowOff>314325</xdr:rowOff>
    </xdr:to>
    <xdr:pic macro="[0]!GotoRange">
      <xdr:nvPicPr>
        <xdr:cNvPr id="27" name="Picture 286">
          <a:hlinkClick r:id="rId26"/>
        </xdr:cNvPr>
        <xdr:cNvPicPr preferRelativeResize="1">
          <a:picLocks noChangeAspect="1"/>
        </xdr:cNvPicPr>
      </xdr:nvPicPr>
      <xdr:blipFill>
        <a:blip r:embed="rId24"/>
        <a:stretch>
          <a:fillRect/>
        </a:stretch>
      </xdr:blipFill>
      <xdr:spPr>
        <a:xfrm>
          <a:off x="1752600" y="200025"/>
          <a:ext cx="352425" cy="276225"/>
        </a:xfrm>
        <a:prstGeom prst="rect">
          <a:avLst/>
        </a:prstGeom>
        <a:noFill/>
        <a:ln w="9525" cmpd="sng">
          <a:noFill/>
        </a:ln>
      </xdr:spPr>
    </xdr:pic>
    <xdr:clientData/>
  </xdr:twoCellAnchor>
  <xdr:twoCellAnchor editAs="oneCell">
    <xdr:from>
      <xdr:col>2</xdr:col>
      <xdr:colOff>1143000</xdr:colOff>
      <xdr:row>1</xdr:row>
      <xdr:rowOff>38100</xdr:rowOff>
    </xdr:from>
    <xdr:to>
      <xdr:col>2</xdr:col>
      <xdr:colOff>1495425</xdr:colOff>
      <xdr:row>1</xdr:row>
      <xdr:rowOff>314325</xdr:rowOff>
    </xdr:to>
    <xdr:pic macro="[0]!GotoRange">
      <xdr:nvPicPr>
        <xdr:cNvPr id="28" name="Picture 287">
          <a:hlinkClick r:id="rId29"/>
        </xdr:cNvPr>
        <xdr:cNvPicPr preferRelativeResize="1">
          <a:picLocks noChangeAspect="1"/>
        </xdr:cNvPicPr>
      </xdr:nvPicPr>
      <xdr:blipFill>
        <a:blip r:embed="rId27"/>
        <a:stretch>
          <a:fillRect/>
        </a:stretch>
      </xdr:blipFill>
      <xdr:spPr>
        <a:xfrm>
          <a:off x="2105025" y="200025"/>
          <a:ext cx="352425" cy="276225"/>
        </a:xfrm>
        <a:prstGeom prst="rect">
          <a:avLst/>
        </a:prstGeom>
        <a:noFill/>
        <a:ln w="9525" cmpd="sng">
          <a:noFill/>
        </a:ln>
      </xdr:spPr>
    </xdr:pic>
    <xdr:clientData/>
  </xdr:twoCellAnchor>
  <xdr:twoCellAnchor editAs="oneCell">
    <xdr:from>
      <xdr:col>2</xdr:col>
      <xdr:colOff>1495425</xdr:colOff>
      <xdr:row>1</xdr:row>
      <xdr:rowOff>38100</xdr:rowOff>
    </xdr:from>
    <xdr:to>
      <xdr:col>2</xdr:col>
      <xdr:colOff>1828800</xdr:colOff>
      <xdr:row>1</xdr:row>
      <xdr:rowOff>314325</xdr:rowOff>
    </xdr:to>
    <xdr:pic macro="[0]!GotoRange">
      <xdr:nvPicPr>
        <xdr:cNvPr id="29" name="Picture 288">
          <a:hlinkClick r:id="rId32"/>
        </xdr:cNvPr>
        <xdr:cNvPicPr preferRelativeResize="1">
          <a:picLocks noChangeAspect="1"/>
        </xdr:cNvPicPr>
      </xdr:nvPicPr>
      <xdr:blipFill>
        <a:blip r:embed="rId30"/>
        <a:stretch>
          <a:fillRect/>
        </a:stretch>
      </xdr:blipFill>
      <xdr:spPr>
        <a:xfrm>
          <a:off x="2457450" y="200025"/>
          <a:ext cx="333375" cy="276225"/>
        </a:xfrm>
        <a:prstGeom prst="rect">
          <a:avLst/>
        </a:prstGeom>
        <a:noFill/>
        <a:ln w="9525" cmpd="sng">
          <a:noFill/>
        </a:ln>
      </xdr:spPr>
    </xdr:pic>
    <xdr:clientData/>
  </xdr:twoCellAnchor>
  <xdr:twoCellAnchor editAs="oneCell">
    <xdr:from>
      <xdr:col>0</xdr:col>
      <xdr:colOff>323850</xdr:colOff>
      <xdr:row>1</xdr:row>
      <xdr:rowOff>314325</xdr:rowOff>
    </xdr:from>
    <xdr:to>
      <xdr:col>1</xdr:col>
      <xdr:colOff>95250</xdr:colOff>
      <xdr:row>1</xdr:row>
      <xdr:rowOff>676275</xdr:rowOff>
    </xdr:to>
    <xdr:pic macro="[0]!GotoRange">
      <xdr:nvPicPr>
        <xdr:cNvPr id="30" name="Picture 289">
          <a:hlinkClick r:id="rId35"/>
        </xdr:cNvPr>
        <xdr:cNvPicPr preferRelativeResize="1">
          <a:picLocks noChangeAspect="1"/>
        </xdr:cNvPicPr>
      </xdr:nvPicPr>
      <xdr:blipFill>
        <a:blip r:embed="rId33"/>
        <a:stretch>
          <a:fillRect/>
        </a:stretch>
      </xdr:blipFill>
      <xdr:spPr>
        <a:xfrm>
          <a:off x="323850" y="476250"/>
          <a:ext cx="381000" cy="361950"/>
        </a:xfrm>
        <a:prstGeom prst="rect">
          <a:avLst/>
        </a:prstGeom>
        <a:noFill/>
        <a:ln w="9525" cmpd="sng">
          <a:noFill/>
        </a:ln>
      </xdr:spPr>
    </xdr:pic>
    <xdr:clientData/>
  </xdr:twoCellAnchor>
  <xdr:twoCellAnchor editAs="oneCell">
    <xdr:from>
      <xdr:col>1</xdr:col>
      <xdr:colOff>95250</xdr:colOff>
      <xdr:row>1</xdr:row>
      <xdr:rowOff>314325</xdr:rowOff>
    </xdr:from>
    <xdr:to>
      <xdr:col>2</xdr:col>
      <xdr:colOff>85725</xdr:colOff>
      <xdr:row>1</xdr:row>
      <xdr:rowOff>676275</xdr:rowOff>
    </xdr:to>
    <xdr:pic macro="[0]!GotoRange">
      <xdr:nvPicPr>
        <xdr:cNvPr id="31" name="Picture 290">
          <a:hlinkClick r:id="rId38"/>
        </xdr:cNvPr>
        <xdr:cNvPicPr preferRelativeResize="1">
          <a:picLocks noChangeAspect="1"/>
        </xdr:cNvPicPr>
      </xdr:nvPicPr>
      <xdr:blipFill>
        <a:blip r:embed="rId36"/>
        <a:stretch>
          <a:fillRect/>
        </a:stretch>
      </xdr:blipFill>
      <xdr:spPr>
        <a:xfrm>
          <a:off x="704850" y="476250"/>
          <a:ext cx="342900" cy="361950"/>
        </a:xfrm>
        <a:prstGeom prst="rect">
          <a:avLst/>
        </a:prstGeom>
        <a:noFill/>
        <a:ln w="9525" cmpd="sng">
          <a:noFill/>
        </a:ln>
      </xdr:spPr>
    </xdr:pic>
    <xdr:clientData/>
  </xdr:twoCellAnchor>
  <xdr:twoCellAnchor editAs="oneCell">
    <xdr:from>
      <xdr:col>2</xdr:col>
      <xdr:colOff>76200</xdr:colOff>
      <xdr:row>1</xdr:row>
      <xdr:rowOff>314325</xdr:rowOff>
    </xdr:from>
    <xdr:to>
      <xdr:col>2</xdr:col>
      <xdr:colOff>428625</xdr:colOff>
      <xdr:row>1</xdr:row>
      <xdr:rowOff>676275</xdr:rowOff>
    </xdr:to>
    <xdr:pic macro="[0]!GotoRange">
      <xdr:nvPicPr>
        <xdr:cNvPr id="32" name="Picture 291">
          <a:hlinkClick r:id="rId41"/>
        </xdr:cNvPr>
        <xdr:cNvPicPr preferRelativeResize="1">
          <a:picLocks noChangeAspect="1"/>
        </xdr:cNvPicPr>
      </xdr:nvPicPr>
      <xdr:blipFill>
        <a:blip r:embed="rId39"/>
        <a:stretch>
          <a:fillRect/>
        </a:stretch>
      </xdr:blipFill>
      <xdr:spPr>
        <a:xfrm>
          <a:off x="1038225" y="476250"/>
          <a:ext cx="352425" cy="361950"/>
        </a:xfrm>
        <a:prstGeom prst="rect">
          <a:avLst/>
        </a:prstGeom>
        <a:noFill/>
        <a:ln w="9525" cmpd="sng">
          <a:noFill/>
        </a:ln>
      </xdr:spPr>
    </xdr:pic>
    <xdr:clientData/>
  </xdr:twoCellAnchor>
  <xdr:twoCellAnchor editAs="oneCell">
    <xdr:from>
      <xdr:col>2</xdr:col>
      <xdr:colOff>428625</xdr:colOff>
      <xdr:row>1</xdr:row>
      <xdr:rowOff>314325</xdr:rowOff>
    </xdr:from>
    <xdr:to>
      <xdr:col>2</xdr:col>
      <xdr:colOff>781050</xdr:colOff>
      <xdr:row>1</xdr:row>
      <xdr:rowOff>676275</xdr:rowOff>
    </xdr:to>
    <xdr:pic macro="[0]!GotoRange">
      <xdr:nvPicPr>
        <xdr:cNvPr id="33" name="Picture 292">
          <a:hlinkClick r:id="rId44"/>
        </xdr:cNvPr>
        <xdr:cNvPicPr preferRelativeResize="1">
          <a:picLocks noChangeAspect="1"/>
        </xdr:cNvPicPr>
      </xdr:nvPicPr>
      <xdr:blipFill>
        <a:blip r:embed="rId42"/>
        <a:stretch>
          <a:fillRect/>
        </a:stretch>
      </xdr:blipFill>
      <xdr:spPr>
        <a:xfrm>
          <a:off x="1390650" y="476250"/>
          <a:ext cx="352425" cy="361950"/>
        </a:xfrm>
        <a:prstGeom prst="rect">
          <a:avLst/>
        </a:prstGeom>
        <a:noFill/>
        <a:ln w="9525" cmpd="sng">
          <a:noFill/>
        </a:ln>
      </xdr:spPr>
    </xdr:pic>
    <xdr:clientData/>
  </xdr:twoCellAnchor>
  <xdr:twoCellAnchor editAs="oneCell">
    <xdr:from>
      <xdr:col>2</xdr:col>
      <xdr:colOff>781050</xdr:colOff>
      <xdr:row>1</xdr:row>
      <xdr:rowOff>314325</xdr:rowOff>
    </xdr:from>
    <xdr:to>
      <xdr:col>2</xdr:col>
      <xdr:colOff>1133475</xdr:colOff>
      <xdr:row>1</xdr:row>
      <xdr:rowOff>676275</xdr:rowOff>
    </xdr:to>
    <xdr:pic macro="[0]!GotoRange">
      <xdr:nvPicPr>
        <xdr:cNvPr id="34" name="Picture 293">
          <a:hlinkClick r:id="rId47"/>
        </xdr:cNvPr>
        <xdr:cNvPicPr preferRelativeResize="1">
          <a:picLocks noChangeAspect="1"/>
        </xdr:cNvPicPr>
      </xdr:nvPicPr>
      <xdr:blipFill>
        <a:blip r:embed="rId45"/>
        <a:stretch>
          <a:fillRect/>
        </a:stretch>
      </xdr:blipFill>
      <xdr:spPr>
        <a:xfrm>
          <a:off x="1743075" y="476250"/>
          <a:ext cx="352425" cy="361950"/>
        </a:xfrm>
        <a:prstGeom prst="rect">
          <a:avLst/>
        </a:prstGeom>
        <a:noFill/>
        <a:ln w="9525" cmpd="sng">
          <a:noFill/>
        </a:ln>
      </xdr:spPr>
    </xdr:pic>
    <xdr:clientData/>
  </xdr:twoCellAnchor>
  <xdr:twoCellAnchor editAs="oneCell">
    <xdr:from>
      <xdr:col>2</xdr:col>
      <xdr:colOff>1133475</xdr:colOff>
      <xdr:row>1</xdr:row>
      <xdr:rowOff>314325</xdr:rowOff>
    </xdr:from>
    <xdr:to>
      <xdr:col>2</xdr:col>
      <xdr:colOff>1485900</xdr:colOff>
      <xdr:row>1</xdr:row>
      <xdr:rowOff>676275</xdr:rowOff>
    </xdr:to>
    <xdr:pic macro="[0]!GotoRange">
      <xdr:nvPicPr>
        <xdr:cNvPr id="35" name="Picture 294">
          <a:hlinkClick r:id="rId50"/>
        </xdr:cNvPr>
        <xdr:cNvPicPr preferRelativeResize="1">
          <a:picLocks noChangeAspect="1"/>
        </xdr:cNvPicPr>
      </xdr:nvPicPr>
      <xdr:blipFill>
        <a:blip r:embed="rId48"/>
        <a:stretch>
          <a:fillRect/>
        </a:stretch>
      </xdr:blipFill>
      <xdr:spPr>
        <a:xfrm>
          <a:off x="2095500" y="476250"/>
          <a:ext cx="352425" cy="361950"/>
        </a:xfrm>
        <a:prstGeom prst="rect">
          <a:avLst/>
        </a:prstGeom>
        <a:noFill/>
        <a:ln w="9525" cmpd="sng">
          <a:noFill/>
        </a:ln>
      </xdr:spPr>
    </xdr:pic>
    <xdr:clientData/>
  </xdr:twoCellAnchor>
  <xdr:twoCellAnchor editAs="oneCell">
    <xdr:from>
      <xdr:col>2</xdr:col>
      <xdr:colOff>1485900</xdr:colOff>
      <xdr:row>1</xdr:row>
      <xdr:rowOff>314325</xdr:rowOff>
    </xdr:from>
    <xdr:to>
      <xdr:col>2</xdr:col>
      <xdr:colOff>1819275</xdr:colOff>
      <xdr:row>1</xdr:row>
      <xdr:rowOff>676275</xdr:rowOff>
    </xdr:to>
    <xdr:pic macro="[0]!GotoRange">
      <xdr:nvPicPr>
        <xdr:cNvPr id="36" name="Picture 295">
          <a:hlinkClick r:id="rId53"/>
        </xdr:cNvPr>
        <xdr:cNvPicPr preferRelativeResize="1">
          <a:picLocks noChangeAspect="1"/>
        </xdr:cNvPicPr>
      </xdr:nvPicPr>
      <xdr:blipFill>
        <a:blip r:embed="rId51"/>
        <a:stretch>
          <a:fillRect/>
        </a:stretch>
      </xdr:blipFill>
      <xdr:spPr>
        <a:xfrm>
          <a:off x="2447925" y="476250"/>
          <a:ext cx="333375" cy="361950"/>
        </a:xfrm>
        <a:prstGeom prst="rect">
          <a:avLst/>
        </a:prstGeom>
        <a:noFill/>
        <a:ln w="9525" cmpd="sng">
          <a:noFill/>
        </a:ln>
      </xdr:spPr>
    </xdr:pic>
    <xdr:clientData/>
  </xdr:twoCellAnchor>
  <xdr:twoCellAnchor editAs="oneCell">
    <xdr:from>
      <xdr:col>2</xdr:col>
      <xdr:colOff>1819275</xdr:colOff>
      <xdr:row>1</xdr:row>
      <xdr:rowOff>38100</xdr:rowOff>
    </xdr:from>
    <xdr:to>
      <xdr:col>2</xdr:col>
      <xdr:colOff>2133600</xdr:colOff>
      <xdr:row>1</xdr:row>
      <xdr:rowOff>314325</xdr:rowOff>
    </xdr:to>
    <xdr:pic macro="[0]!GotoRange">
      <xdr:nvPicPr>
        <xdr:cNvPr id="37" name="Picture 297">
          <a:hlinkClick r:id="rId56"/>
        </xdr:cNvPr>
        <xdr:cNvPicPr preferRelativeResize="1">
          <a:picLocks noChangeAspect="1"/>
        </xdr:cNvPicPr>
      </xdr:nvPicPr>
      <xdr:blipFill>
        <a:blip r:embed="rId54"/>
        <a:stretch>
          <a:fillRect/>
        </a:stretch>
      </xdr:blipFill>
      <xdr:spPr>
        <a:xfrm>
          <a:off x="2781300" y="200025"/>
          <a:ext cx="314325" cy="276225"/>
        </a:xfrm>
        <a:prstGeom prst="rect">
          <a:avLst/>
        </a:prstGeom>
        <a:noFill/>
        <a:ln w="9525" cmpd="sng">
          <a:noFill/>
        </a:ln>
      </xdr:spPr>
    </xdr:pic>
    <xdr:clientData/>
  </xdr:twoCellAnchor>
  <xdr:twoCellAnchor editAs="oneCell">
    <xdr:from>
      <xdr:col>2</xdr:col>
      <xdr:colOff>1819275</xdr:colOff>
      <xdr:row>1</xdr:row>
      <xdr:rowOff>314325</xdr:rowOff>
    </xdr:from>
    <xdr:to>
      <xdr:col>2</xdr:col>
      <xdr:colOff>2133600</xdr:colOff>
      <xdr:row>1</xdr:row>
      <xdr:rowOff>676275</xdr:rowOff>
    </xdr:to>
    <xdr:pic>
      <xdr:nvPicPr>
        <xdr:cNvPr id="38" name="Picture 298"/>
        <xdr:cNvPicPr preferRelativeResize="1">
          <a:picLocks noChangeAspect="1"/>
        </xdr:cNvPicPr>
      </xdr:nvPicPr>
      <xdr:blipFill>
        <a:blip r:embed="rId57"/>
        <a:stretch>
          <a:fillRect/>
        </a:stretch>
      </xdr:blipFill>
      <xdr:spPr>
        <a:xfrm>
          <a:off x="2781300" y="476250"/>
          <a:ext cx="3143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95250</xdr:colOff>
      <xdr:row>1</xdr:row>
      <xdr:rowOff>76200</xdr:rowOff>
    </xdr:to>
    <xdr:pic macro="[0]!GotoRange">
      <xdr:nvPicPr>
        <xdr:cNvPr id="1" name="Picture 152">
          <a:hlinkClick r:id="rId3"/>
        </xdr:cNvPr>
        <xdr:cNvPicPr preferRelativeResize="1">
          <a:picLocks noChangeAspect="1"/>
        </xdr:cNvPicPr>
      </xdr:nvPicPr>
      <xdr:blipFill>
        <a:blip r:embed="rId1"/>
        <a:stretch>
          <a:fillRect/>
        </a:stretch>
      </xdr:blipFill>
      <xdr:spPr>
        <a:xfrm>
          <a:off x="0" y="0"/>
          <a:ext cx="1362075" cy="238125"/>
        </a:xfrm>
        <a:prstGeom prst="rect">
          <a:avLst/>
        </a:prstGeom>
        <a:noFill/>
        <a:ln w="9525" cmpd="sng">
          <a:noFill/>
        </a:ln>
      </xdr:spPr>
    </xdr:pic>
    <xdr:clientData/>
  </xdr:twoCellAnchor>
  <xdr:twoCellAnchor editAs="oneCell">
    <xdr:from>
      <xdr:col>0</xdr:col>
      <xdr:colOff>0</xdr:colOff>
      <xdr:row>1</xdr:row>
      <xdr:rowOff>76200</xdr:rowOff>
    </xdr:from>
    <xdr:to>
      <xdr:col>3</xdr:col>
      <xdr:colOff>95250</xdr:colOff>
      <xdr:row>1</xdr:row>
      <xdr:rowOff>276225</xdr:rowOff>
    </xdr:to>
    <xdr:pic macro="[0]!GotoRange">
      <xdr:nvPicPr>
        <xdr:cNvPr id="2" name="Picture 153">
          <a:hlinkClick r:id="rId6"/>
        </xdr:cNvPr>
        <xdr:cNvPicPr preferRelativeResize="1">
          <a:picLocks noChangeAspect="1"/>
        </xdr:cNvPicPr>
      </xdr:nvPicPr>
      <xdr:blipFill>
        <a:blip r:embed="rId4"/>
        <a:stretch>
          <a:fillRect/>
        </a:stretch>
      </xdr:blipFill>
      <xdr:spPr>
        <a:xfrm>
          <a:off x="0" y="238125"/>
          <a:ext cx="1362075" cy="200025"/>
        </a:xfrm>
        <a:prstGeom prst="rect">
          <a:avLst/>
        </a:prstGeom>
        <a:noFill/>
        <a:ln w="9525" cmpd="sng">
          <a:noFill/>
        </a:ln>
      </xdr:spPr>
    </xdr:pic>
    <xdr:clientData/>
  </xdr:twoCellAnchor>
  <xdr:twoCellAnchor editAs="oneCell">
    <xdr:from>
      <xdr:col>0</xdr:col>
      <xdr:colOff>0</xdr:colOff>
      <xdr:row>1</xdr:row>
      <xdr:rowOff>276225</xdr:rowOff>
    </xdr:from>
    <xdr:to>
      <xdr:col>3</xdr:col>
      <xdr:colOff>95250</xdr:colOff>
      <xdr:row>1</xdr:row>
      <xdr:rowOff>476250</xdr:rowOff>
    </xdr:to>
    <xdr:pic macro="[0]!GotoRange">
      <xdr:nvPicPr>
        <xdr:cNvPr id="3" name="Picture 154">
          <a:hlinkClick r:id="rId9"/>
        </xdr:cNvPr>
        <xdr:cNvPicPr preferRelativeResize="1">
          <a:picLocks noChangeAspect="1"/>
        </xdr:cNvPicPr>
      </xdr:nvPicPr>
      <xdr:blipFill>
        <a:blip r:embed="rId7"/>
        <a:stretch>
          <a:fillRect/>
        </a:stretch>
      </xdr:blipFill>
      <xdr:spPr>
        <a:xfrm>
          <a:off x="0" y="438150"/>
          <a:ext cx="1362075" cy="200025"/>
        </a:xfrm>
        <a:prstGeom prst="rect">
          <a:avLst/>
        </a:prstGeom>
        <a:noFill/>
        <a:ln w="9525" cmpd="sng">
          <a:noFill/>
        </a:ln>
      </xdr:spPr>
    </xdr:pic>
    <xdr:clientData/>
  </xdr:twoCellAnchor>
  <xdr:twoCellAnchor editAs="oneCell">
    <xdr:from>
      <xdr:col>0</xdr:col>
      <xdr:colOff>0</xdr:colOff>
      <xdr:row>1</xdr:row>
      <xdr:rowOff>476250</xdr:rowOff>
    </xdr:from>
    <xdr:to>
      <xdr:col>3</xdr:col>
      <xdr:colOff>95250</xdr:colOff>
      <xdr:row>1</xdr:row>
      <xdr:rowOff>676275</xdr:rowOff>
    </xdr:to>
    <xdr:pic macro="[0]!GotoRange">
      <xdr:nvPicPr>
        <xdr:cNvPr id="4" name="Picture 155">
          <a:hlinkClick r:id="rId12"/>
        </xdr:cNvPr>
        <xdr:cNvPicPr preferRelativeResize="1">
          <a:picLocks noChangeAspect="1"/>
        </xdr:cNvPicPr>
      </xdr:nvPicPr>
      <xdr:blipFill>
        <a:blip r:embed="rId10"/>
        <a:stretch>
          <a:fillRect/>
        </a:stretch>
      </xdr:blipFill>
      <xdr:spPr>
        <a:xfrm>
          <a:off x="0" y="638175"/>
          <a:ext cx="1362075" cy="200025"/>
        </a:xfrm>
        <a:prstGeom prst="rect">
          <a:avLst/>
        </a:prstGeom>
        <a:noFill/>
        <a:ln w="9525" cmpd="sng">
          <a:noFill/>
        </a:ln>
      </xdr:spPr>
    </xdr:pic>
    <xdr:clientData/>
  </xdr:twoCellAnchor>
  <xdr:twoCellAnchor editAs="oneCell">
    <xdr:from>
      <xdr:col>3</xdr:col>
      <xdr:colOff>95250</xdr:colOff>
      <xdr:row>0</xdr:row>
      <xdr:rowOff>0</xdr:rowOff>
    </xdr:from>
    <xdr:to>
      <xdr:col>6</xdr:col>
      <xdr:colOff>590550</xdr:colOff>
      <xdr:row>1</xdr:row>
      <xdr:rowOff>76200</xdr:rowOff>
    </xdr:to>
    <xdr:pic macro="[0]!GotoRange">
      <xdr:nvPicPr>
        <xdr:cNvPr id="5" name="Picture 156">
          <a:hlinkClick r:id="rId15"/>
        </xdr:cNvPr>
        <xdr:cNvPicPr preferRelativeResize="1">
          <a:picLocks noChangeAspect="1"/>
        </xdr:cNvPicPr>
      </xdr:nvPicPr>
      <xdr:blipFill>
        <a:blip r:embed="rId13"/>
        <a:stretch>
          <a:fillRect/>
        </a:stretch>
      </xdr:blipFill>
      <xdr:spPr>
        <a:xfrm>
          <a:off x="1362075" y="0"/>
          <a:ext cx="1876425" cy="238125"/>
        </a:xfrm>
        <a:prstGeom prst="rect">
          <a:avLst/>
        </a:prstGeom>
        <a:noFill/>
        <a:ln w="9525" cmpd="sng">
          <a:noFill/>
        </a:ln>
      </xdr:spPr>
    </xdr:pic>
    <xdr:clientData/>
  </xdr:twoCellAnchor>
  <xdr:twoCellAnchor editAs="oneCell">
    <xdr:from>
      <xdr:col>3</xdr:col>
      <xdr:colOff>95250</xdr:colOff>
      <xdr:row>1</xdr:row>
      <xdr:rowOff>76200</xdr:rowOff>
    </xdr:from>
    <xdr:to>
      <xdr:col>6</xdr:col>
      <xdr:colOff>590550</xdr:colOff>
      <xdr:row>1</xdr:row>
      <xdr:rowOff>276225</xdr:rowOff>
    </xdr:to>
    <xdr:pic macro="[0]!GotoRange">
      <xdr:nvPicPr>
        <xdr:cNvPr id="6" name="Picture 157">
          <a:hlinkClick r:id="rId18"/>
        </xdr:cNvPr>
        <xdr:cNvPicPr preferRelativeResize="1">
          <a:picLocks noChangeAspect="1"/>
        </xdr:cNvPicPr>
      </xdr:nvPicPr>
      <xdr:blipFill>
        <a:blip r:embed="rId16"/>
        <a:stretch>
          <a:fillRect/>
        </a:stretch>
      </xdr:blipFill>
      <xdr:spPr>
        <a:xfrm>
          <a:off x="1362075" y="238125"/>
          <a:ext cx="1876425" cy="200025"/>
        </a:xfrm>
        <a:prstGeom prst="rect">
          <a:avLst/>
        </a:prstGeom>
        <a:noFill/>
        <a:ln w="9525" cmpd="sng">
          <a:noFill/>
        </a:ln>
      </xdr:spPr>
    </xdr:pic>
    <xdr:clientData/>
  </xdr:twoCellAnchor>
  <xdr:twoCellAnchor editAs="oneCell">
    <xdr:from>
      <xdr:col>3</xdr:col>
      <xdr:colOff>95250</xdr:colOff>
      <xdr:row>1</xdr:row>
      <xdr:rowOff>276225</xdr:rowOff>
    </xdr:from>
    <xdr:to>
      <xdr:col>6</xdr:col>
      <xdr:colOff>590550</xdr:colOff>
      <xdr:row>1</xdr:row>
      <xdr:rowOff>476250</xdr:rowOff>
    </xdr:to>
    <xdr:pic macro="[0]!GotoRange">
      <xdr:nvPicPr>
        <xdr:cNvPr id="7" name="Picture 158">
          <a:hlinkClick r:id="rId21"/>
        </xdr:cNvPr>
        <xdr:cNvPicPr preferRelativeResize="1">
          <a:picLocks noChangeAspect="1"/>
        </xdr:cNvPicPr>
      </xdr:nvPicPr>
      <xdr:blipFill>
        <a:blip r:embed="rId19"/>
        <a:stretch>
          <a:fillRect/>
        </a:stretch>
      </xdr:blipFill>
      <xdr:spPr>
        <a:xfrm>
          <a:off x="1362075" y="438150"/>
          <a:ext cx="1876425" cy="200025"/>
        </a:xfrm>
        <a:prstGeom prst="rect">
          <a:avLst/>
        </a:prstGeom>
        <a:noFill/>
        <a:ln w="9525" cmpd="sng">
          <a:noFill/>
        </a:ln>
      </xdr:spPr>
    </xdr:pic>
    <xdr:clientData/>
  </xdr:twoCellAnchor>
  <xdr:twoCellAnchor editAs="oneCell">
    <xdr:from>
      <xdr:col>3</xdr:col>
      <xdr:colOff>95250</xdr:colOff>
      <xdr:row>1</xdr:row>
      <xdr:rowOff>476250</xdr:rowOff>
    </xdr:from>
    <xdr:to>
      <xdr:col>6</xdr:col>
      <xdr:colOff>590550</xdr:colOff>
      <xdr:row>1</xdr:row>
      <xdr:rowOff>676275</xdr:rowOff>
    </xdr:to>
    <xdr:pic macro="[0]!GotoRange">
      <xdr:nvPicPr>
        <xdr:cNvPr id="8" name="Picture 159">
          <a:hlinkClick r:id="rId24"/>
        </xdr:cNvPr>
        <xdr:cNvPicPr preferRelativeResize="1">
          <a:picLocks noChangeAspect="1"/>
        </xdr:cNvPicPr>
      </xdr:nvPicPr>
      <xdr:blipFill>
        <a:blip r:embed="rId22"/>
        <a:stretch>
          <a:fillRect/>
        </a:stretch>
      </xdr:blipFill>
      <xdr:spPr>
        <a:xfrm>
          <a:off x="1362075" y="638175"/>
          <a:ext cx="1876425" cy="200025"/>
        </a:xfrm>
        <a:prstGeom prst="rect">
          <a:avLst/>
        </a:prstGeom>
        <a:noFill/>
        <a:ln w="9525" cmpd="sng">
          <a:noFill/>
        </a:ln>
      </xdr:spPr>
    </xdr:pic>
    <xdr:clientData/>
  </xdr:twoCellAnchor>
  <xdr:twoCellAnchor editAs="oneCell">
    <xdr:from>
      <xdr:col>6</xdr:col>
      <xdr:colOff>590550</xdr:colOff>
      <xdr:row>0</xdr:row>
      <xdr:rowOff>0</xdr:rowOff>
    </xdr:from>
    <xdr:to>
      <xdr:col>8</xdr:col>
      <xdr:colOff>361950</xdr:colOff>
      <xdr:row>1</xdr:row>
      <xdr:rowOff>276225</xdr:rowOff>
    </xdr:to>
    <xdr:pic macro="[0]!GotoRange">
      <xdr:nvPicPr>
        <xdr:cNvPr id="9" name="Picture 160">
          <a:hlinkClick r:id="rId27"/>
        </xdr:cNvPr>
        <xdr:cNvPicPr preferRelativeResize="1">
          <a:picLocks noChangeAspect="1"/>
        </xdr:cNvPicPr>
      </xdr:nvPicPr>
      <xdr:blipFill>
        <a:blip r:embed="rId25"/>
        <a:stretch>
          <a:fillRect/>
        </a:stretch>
      </xdr:blipFill>
      <xdr:spPr>
        <a:xfrm>
          <a:off x="3238500" y="0"/>
          <a:ext cx="990600" cy="438150"/>
        </a:xfrm>
        <a:prstGeom prst="rect">
          <a:avLst/>
        </a:prstGeom>
        <a:noFill/>
        <a:ln w="9525" cmpd="sng">
          <a:noFill/>
        </a:ln>
      </xdr:spPr>
    </xdr:pic>
    <xdr:clientData/>
  </xdr:twoCellAnchor>
  <xdr:twoCellAnchor editAs="oneCell">
    <xdr:from>
      <xdr:col>8</xdr:col>
      <xdr:colOff>361950</xdr:colOff>
      <xdr:row>0</xdr:row>
      <xdr:rowOff>0</xdr:rowOff>
    </xdr:from>
    <xdr:to>
      <xdr:col>10</xdr:col>
      <xdr:colOff>28575</xdr:colOff>
      <xdr:row>1</xdr:row>
      <xdr:rowOff>276225</xdr:rowOff>
    </xdr:to>
    <xdr:pic macro="[0]!GoBack">
      <xdr:nvPicPr>
        <xdr:cNvPr id="10" name="Picture 163">
          <a:hlinkClick r:id="rId30"/>
        </xdr:cNvPr>
        <xdr:cNvPicPr preferRelativeResize="1">
          <a:picLocks noChangeAspect="1"/>
        </xdr:cNvPicPr>
      </xdr:nvPicPr>
      <xdr:blipFill>
        <a:blip r:embed="rId28"/>
        <a:stretch>
          <a:fillRect/>
        </a:stretch>
      </xdr:blipFill>
      <xdr:spPr>
        <a:xfrm>
          <a:off x="4229100" y="0"/>
          <a:ext cx="885825" cy="438150"/>
        </a:xfrm>
        <a:prstGeom prst="rect">
          <a:avLst/>
        </a:prstGeom>
        <a:noFill/>
        <a:ln w="9525" cmpd="sng">
          <a:noFill/>
        </a:ln>
      </xdr:spPr>
    </xdr:pic>
    <xdr:clientData/>
  </xdr:twoCellAnchor>
  <xdr:twoCellAnchor editAs="oneCell">
    <xdr:from>
      <xdr:col>10</xdr:col>
      <xdr:colOff>28575</xdr:colOff>
      <xdr:row>1</xdr:row>
      <xdr:rowOff>276225</xdr:rowOff>
    </xdr:from>
    <xdr:to>
      <xdr:col>11</xdr:col>
      <xdr:colOff>428625</xdr:colOff>
      <xdr:row>1</xdr:row>
      <xdr:rowOff>676275</xdr:rowOff>
    </xdr:to>
    <xdr:pic>
      <xdr:nvPicPr>
        <xdr:cNvPr id="11" name="Picture 164"/>
        <xdr:cNvPicPr preferRelativeResize="1">
          <a:picLocks noChangeAspect="1"/>
        </xdr:cNvPicPr>
      </xdr:nvPicPr>
      <xdr:blipFill>
        <a:blip r:embed="rId31"/>
        <a:stretch>
          <a:fillRect/>
        </a:stretch>
      </xdr:blipFill>
      <xdr:spPr>
        <a:xfrm>
          <a:off x="5114925" y="438150"/>
          <a:ext cx="1009650" cy="400050"/>
        </a:xfrm>
        <a:prstGeom prst="rect">
          <a:avLst/>
        </a:prstGeom>
        <a:noFill/>
        <a:ln w="9525" cmpd="sng">
          <a:noFill/>
        </a:ln>
      </xdr:spPr>
    </xdr:pic>
    <xdr:clientData/>
  </xdr:twoCellAnchor>
  <xdr:twoCellAnchor editAs="oneCell">
    <xdr:from>
      <xdr:col>10</xdr:col>
      <xdr:colOff>28575</xdr:colOff>
      <xdr:row>0</xdr:row>
      <xdr:rowOff>0</xdr:rowOff>
    </xdr:from>
    <xdr:to>
      <xdr:col>11</xdr:col>
      <xdr:colOff>428625</xdr:colOff>
      <xdr:row>1</xdr:row>
      <xdr:rowOff>276225</xdr:rowOff>
    </xdr:to>
    <xdr:pic>
      <xdr:nvPicPr>
        <xdr:cNvPr id="12" name="Picture 165"/>
        <xdr:cNvPicPr preferRelativeResize="1">
          <a:picLocks noChangeAspect="1"/>
        </xdr:cNvPicPr>
      </xdr:nvPicPr>
      <xdr:blipFill>
        <a:blip r:embed="rId32"/>
        <a:stretch>
          <a:fillRect/>
        </a:stretch>
      </xdr:blipFill>
      <xdr:spPr>
        <a:xfrm>
          <a:off x="5114925" y="0"/>
          <a:ext cx="1009650" cy="438150"/>
        </a:xfrm>
        <a:prstGeom prst="rect">
          <a:avLst/>
        </a:prstGeom>
        <a:noFill/>
        <a:ln w="9525" cmpd="sng">
          <a:noFill/>
        </a:ln>
      </xdr:spPr>
    </xdr:pic>
    <xdr:clientData/>
  </xdr:twoCellAnchor>
  <xdr:twoCellAnchor editAs="oneCell">
    <xdr:from>
      <xdr:col>6</xdr:col>
      <xdr:colOff>590550</xdr:colOff>
      <xdr:row>1</xdr:row>
      <xdr:rowOff>276225</xdr:rowOff>
    </xdr:from>
    <xdr:to>
      <xdr:col>10</xdr:col>
      <xdr:colOff>28575</xdr:colOff>
      <xdr:row>1</xdr:row>
      <xdr:rowOff>476250</xdr:rowOff>
    </xdr:to>
    <xdr:pic macro="[0]!GotoRange">
      <xdr:nvPicPr>
        <xdr:cNvPr id="13" name="Picture 166">
          <a:hlinkClick r:id="rId35"/>
        </xdr:cNvPr>
        <xdr:cNvPicPr preferRelativeResize="1">
          <a:picLocks noChangeAspect="1"/>
        </xdr:cNvPicPr>
      </xdr:nvPicPr>
      <xdr:blipFill>
        <a:blip r:embed="rId33"/>
        <a:stretch>
          <a:fillRect/>
        </a:stretch>
      </xdr:blipFill>
      <xdr:spPr>
        <a:xfrm>
          <a:off x="3238500" y="438150"/>
          <a:ext cx="1876425" cy="200025"/>
        </a:xfrm>
        <a:prstGeom prst="rect">
          <a:avLst/>
        </a:prstGeom>
        <a:noFill/>
        <a:ln w="9525" cmpd="sng">
          <a:noFill/>
        </a:ln>
      </xdr:spPr>
    </xdr:pic>
    <xdr:clientData/>
  </xdr:twoCellAnchor>
  <xdr:twoCellAnchor editAs="oneCell">
    <xdr:from>
      <xdr:col>6</xdr:col>
      <xdr:colOff>590550</xdr:colOff>
      <xdr:row>1</xdr:row>
      <xdr:rowOff>476250</xdr:rowOff>
    </xdr:from>
    <xdr:to>
      <xdr:col>10</xdr:col>
      <xdr:colOff>28575</xdr:colOff>
      <xdr:row>1</xdr:row>
      <xdr:rowOff>676275</xdr:rowOff>
    </xdr:to>
    <xdr:pic macro="[0]!GotoRange">
      <xdr:nvPicPr>
        <xdr:cNvPr id="14" name="Picture 167">
          <a:hlinkClick r:id="rId38"/>
        </xdr:cNvPr>
        <xdr:cNvPicPr preferRelativeResize="1">
          <a:picLocks noChangeAspect="1"/>
        </xdr:cNvPicPr>
      </xdr:nvPicPr>
      <xdr:blipFill>
        <a:blip r:embed="rId36"/>
        <a:stretch>
          <a:fillRect/>
        </a:stretch>
      </xdr:blipFill>
      <xdr:spPr>
        <a:xfrm>
          <a:off x="3238500" y="638175"/>
          <a:ext cx="1876425" cy="200025"/>
        </a:xfrm>
        <a:prstGeom prst="rect">
          <a:avLst/>
        </a:prstGeom>
        <a:noFill/>
        <a:ln w="9525" cmpd="sng">
          <a:noFill/>
        </a:ln>
      </xdr:spPr>
    </xdr:pic>
    <xdr:clientData/>
  </xdr:twoCellAnchor>
  <xdr:twoCellAnchor editAs="oneCell">
    <xdr:from>
      <xdr:col>0</xdr:col>
      <xdr:colOff>142875</xdr:colOff>
      <xdr:row>3</xdr:row>
      <xdr:rowOff>0</xdr:rowOff>
    </xdr:from>
    <xdr:to>
      <xdr:col>2</xdr:col>
      <xdr:colOff>561975</xdr:colOff>
      <xdr:row>3</xdr:row>
      <xdr:rowOff>114300</xdr:rowOff>
    </xdr:to>
    <xdr:pic>
      <xdr:nvPicPr>
        <xdr:cNvPr id="15" name="Picture 203"/>
        <xdr:cNvPicPr preferRelativeResize="1">
          <a:picLocks noChangeAspect="1"/>
        </xdr:cNvPicPr>
      </xdr:nvPicPr>
      <xdr:blipFill>
        <a:blip r:embed="rId39"/>
        <a:stretch>
          <a:fillRect/>
        </a:stretch>
      </xdr:blipFill>
      <xdr:spPr>
        <a:xfrm>
          <a:off x="142875" y="1114425"/>
          <a:ext cx="1038225" cy="114300"/>
        </a:xfrm>
        <a:prstGeom prst="rect">
          <a:avLst/>
        </a:prstGeom>
        <a:noFill/>
        <a:ln w="9525" cmpd="sng">
          <a:noFill/>
        </a:ln>
      </xdr:spPr>
    </xdr:pic>
    <xdr:clientData/>
  </xdr:twoCellAnchor>
  <xdr:twoCellAnchor editAs="oneCell">
    <xdr:from>
      <xdr:col>0</xdr:col>
      <xdr:colOff>142875</xdr:colOff>
      <xdr:row>23</xdr:row>
      <xdr:rowOff>381000</xdr:rowOff>
    </xdr:from>
    <xdr:to>
      <xdr:col>2</xdr:col>
      <xdr:colOff>142875</xdr:colOff>
      <xdr:row>23</xdr:row>
      <xdr:rowOff>466725</xdr:rowOff>
    </xdr:to>
    <xdr:pic>
      <xdr:nvPicPr>
        <xdr:cNvPr id="16" name="Picture 204"/>
        <xdr:cNvPicPr preferRelativeResize="1">
          <a:picLocks noChangeAspect="1"/>
        </xdr:cNvPicPr>
      </xdr:nvPicPr>
      <xdr:blipFill>
        <a:blip r:embed="rId40"/>
        <a:stretch>
          <a:fillRect/>
        </a:stretch>
      </xdr:blipFill>
      <xdr:spPr>
        <a:xfrm>
          <a:off x="142875" y="4600575"/>
          <a:ext cx="619125" cy="85725"/>
        </a:xfrm>
        <a:prstGeom prst="rect">
          <a:avLst/>
        </a:prstGeom>
        <a:noFill/>
        <a:ln w="9525" cmpd="sng">
          <a:noFill/>
        </a:ln>
      </xdr:spPr>
    </xdr:pic>
    <xdr:clientData/>
  </xdr:twoCellAnchor>
  <xdr:twoCellAnchor editAs="oneCell">
    <xdr:from>
      <xdr:col>0</xdr:col>
      <xdr:colOff>123825</xdr:colOff>
      <xdr:row>117</xdr:row>
      <xdr:rowOff>371475</xdr:rowOff>
    </xdr:from>
    <xdr:to>
      <xdr:col>3</xdr:col>
      <xdr:colOff>9525</xdr:colOff>
      <xdr:row>117</xdr:row>
      <xdr:rowOff>466725</xdr:rowOff>
    </xdr:to>
    <xdr:pic>
      <xdr:nvPicPr>
        <xdr:cNvPr id="17" name="Picture 205"/>
        <xdr:cNvPicPr preferRelativeResize="1">
          <a:picLocks noChangeAspect="1"/>
        </xdr:cNvPicPr>
      </xdr:nvPicPr>
      <xdr:blipFill>
        <a:blip r:embed="rId41"/>
        <a:stretch>
          <a:fillRect/>
        </a:stretch>
      </xdr:blipFill>
      <xdr:spPr>
        <a:xfrm>
          <a:off x="123825" y="18135600"/>
          <a:ext cx="1152525" cy="95250"/>
        </a:xfrm>
        <a:prstGeom prst="rect">
          <a:avLst/>
        </a:prstGeom>
        <a:noFill/>
        <a:ln w="9525" cmpd="sng">
          <a:noFill/>
        </a:ln>
      </xdr:spPr>
    </xdr:pic>
    <xdr:clientData/>
  </xdr:twoCellAnchor>
  <xdr:twoCellAnchor editAs="oneCell">
    <xdr:from>
      <xdr:col>0</xdr:col>
      <xdr:colOff>161925</xdr:colOff>
      <xdr:row>135</xdr:row>
      <xdr:rowOff>371475</xdr:rowOff>
    </xdr:from>
    <xdr:to>
      <xdr:col>2</xdr:col>
      <xdr:colOff>314325</xdr:colOff>
      <xdr:row>135</xdr:row>
      <xdr:rowOff>495300</xdr:rowOff>
    </xdr:to>
    <xdr:pic>
      <xdr:nvPicPr>
        <xdr:cNvPr id="18" name="Picture 206"/>
        <xdr:cNvPicPr preferRelativeResize="1">
          <a:picLocks noChangeAspect="1"/>
        </xdr:cNvPicPr>
      </xdr:nvPicPr>
      <xdr:blipFill>
        <a:blip r:embed="rId42"/>
        <a:stretch>
          <a:fillRect/>
        </a:stretch>
      </xdr:blipFill>
      <xdr:spPr>
        <a:xfrm>
          <a:off x="161925" y="21078825"/>
          <a:ext cx="771525" cy="123825"/>
        </a:xfrm>
        <a:prstGeom prst="rect">
          <a:avLst/>
        </a:prstGeom>
        <a:noFill/>
        <a:ln w="9525" cmpd="sng">
          <a:noFill/>
        </a:ln>
      </xdr:spPr>
    </xdr:pic>
    <xdr:clientData/>
  </xdr:twoCellAnchor>
  <xdr:twoCellAnchor editAs="oneCell">
    <xdr:from>
      <xdr:col>0</xdr:col>
      <xdr:colOff>76200</xdr:colOff>
      <xdr:row>156</xdr:row>
      <xdr:rowOff>323850</xdr:rowOff>
    </xdr:from>
    <xdr:to>
      <xdr:col>3</xdr:col>
      <xdr:colOff>38100</xdr:colOff>
      <xdr:row>156</xdr:row>
      <xdr:rowOff>438150</xdr:rowOff>
    </xdr:to>
    <xdr:pic>
      <xdr:nvPicPr>
        <xdr:cNvPr id="19" name="Picture 207"/>
        <xdr:cNvPicPr preferRelativeResize="1">
          <a:picLocks noChangeAspect="1"/>
        </xdr:cNvPicPr>
      </xdr:nvPicPr>
      <xdr:blipFill>
        <a:blip r:embed="rId43"/>
        <a:stretch>
          <a:fillRect/>
        </a:stretch>
      </xdr:blipFill>
      <xdr:spPr>
        <a:xfrm>
          <a:off x="76200" y="24888825"/>
          <a:ext cx="1228725" cy="114300"/>
        </a:xfrm>
        <a:prstGeom prst="rect">
          <a:avLst/>
        </a:prstGeom>
        <a:noFill/>
        <a:ln w="9525" cmpd="sng">
          <a:noFill/>
        </a:ln>
      </xdr:spPr>
    </xdr:pic>
    <xdr:clientData/>
  </xdr:twoCellAnchor>
  <xdr:twoCellAnchor editAs="oneCell">
    <xdr:from>
      <xdr:col>0</xdr:col>
      <xdr:colOff>133350</xdr:colOff>
      <xdr:row>177</xdr:row>
      <xdr:rowOff>371475</xdr:rowOff>
    </xdr:from>
    <xdr:to>
      <xdr:col>2</xdr:col>
      <xdr:colOff>28575</xdr:colOff>
      <xdr:row>177</xdr:row>
      <xdr:rowOff>457200</xdr:rowOff>
    </xdr:to>
    <xdr:pic>
      <xdr:nvPicPr>
        <xdr:cNvPr id="20" name="Picture 208"/>
        <xdr:cNvPicPr preferRelativeResize="1">
          <a:picLocks noChangeAspect="1"/>
        </xdr:cNvPicPr>
      </xdr:nvPicPr>
      <xdr:blipFill>
        <a:blip r:embed="rId44"/>
        <a:stretch>
          <a:fillRect/>
        </a:stretch>
      </xdr:blipFill>
      <xdr:spPr>
        <a:xfrm>
          <a:off x="133350" y="28603575"/>
          <a:ext cx="514350" cy="85725"/>
        </a:xfrm>
        <a:prstGeom prst="rect">
          <a:avLst/>
        </a:prstGeom>
        <a:noFill/>
        <a:ln w="9525" cmpd="sng">
          <a:noFill/>
        </a:ln>
      </xdr:spPr>
    </xdr:pic>
    <xdr:clientData/>
  </xdr:twoCellAnchor>
  <xdr:twoCellAnchor editAs="oneCell">
    <xdr:from>
      <xdr:col>0</xdr:col>
      <xdr:colOff>152400</xdr:colOff>
      <xdr:row>213</xdr:row>
      <xdr:rowOff>180975</xdr:rowOff>
    </xdr:from>
    <xdr:to>
      <xdr:col>3</xdr:col>
      <xdr:colOff>85725</xdr:colOff>
      <xdr:row>213</xdr:row>
      <xdr:rowOff>295275</xdr:rowOff>
    </xdr:to>
    <xdr:pic>
      <xdr:nvPicPr>
        <xdr:cNvPr id="21" name="Picture 209"/>
        <xdr:cNvPicPr preferRelativeResize="1">
          <a:picLocks noChangeAspect="1"/>
        </xdr:cNvPicPr>
      </xdr:nvPicPr>
      <xdr:blipFill>
        <a:blip r:embed="rId45"/>
        <a:stretch>
          <a:fillRect/>
        </a:stretch>
      </xdr:blipFill>
      <xdr:spPr>
        <a:xfrm>
          <a:off x="152400" y="34575750"/>
          <a:ext cx="1200150" cy="114300"/>
        </a:xfrm>
        <a:prstGeom prst="rect">
          <a:avLst/>
        </a:prstGeom>
        <a:noFill/>
        <a:ln w="9525" cmpd="sng">
          <a:noFill/>
        </a:ln>
      </xdr:spPr>
    </xdr:pic>
    <xdr:clientData/>
  </xdr:twoCellAnchor>
  <xdr:twoCellAnchor editAs="oneCell">
    <xdr:from>
      <xdr:col>0</xdr:col>
      <xdr:colOff>133350</xdr:colOff>
      <xdr:row>260</xdr:row>
      <xdr:rowOff>352425</xdr:rowOff>
    </xdr:from>
    <xdr:to>
      <xdr:col>3</xdr:col>
      <xdr:colOff>152400</xdr:colOff>
      <xdr:row>260</xdr:row>
      <xdr:rowOff>447675</xdr:rowOff>
    </xdr:to>
    <xdr:pic>
      <xdr:nvPicPr>
        <xdr:cNvPr id="22" name="Picture 210"/>
        <xdr:cNvPicPr preferRelativeResize="1">
          <a:picLocks noChangeAspect="1"/>
        </xdr:cNvPicPr>
      </xdr:nvPicPr>
      <xdr:blipFill>
        <a:blip r:embed="rId46"/>
        <a:stretch>
          <a:fillRect/>
        </a:stretch>
      </xdr:blipFill>
      <xdr:spPr>
        <a:xfrm>
          <a:off x="133350" y="42462450"/>
          <a:ext cx="1285875" cy="95250"/>
        </a:xfrm>
        <a:prstGeom prst="rect">
          <a:avLst/>
        </a:prstGeom>
        <a:noFill/>
        <a:ln w="9525" cmpd="sng">
          <a:noFill/>
        </a:ln>
      </xdr:spPr>
    </xdr:pic>
    <xdr:clientData/>
  </xdr:twoCellAnchor>
  <xdr:twoCellAnchor editAs="oneCell">
    <xdr:from>
      <xdr:col>0</xdr:col>
      <xdr:colOff>142875</xdr:colOff>
      <xdr:row>279</xdr:row>
      <xdr:rowOff>361950</xdr:rowOff>
    </xdr:from>
    <xdr:to>
      <xdr:col>4</xdr:col>
      <xdr:colOff>438150</xdr:colOff>
      <xdr:row>279</xdr:row>
      <xdr:rowOff>447675</xdr:rowOff>
    </xdr:to>
    <xdr:pic>
      <xdr:nvPicPr>
        <xdr:cNvPr id="23" name="Picture 211"/>
        <xdr:cNvPicPr preferRelativeResize="1">
          <a:picLocks noChangeAspect="1"/>
        </xdr:cNvPicPr>
      </xdr:nvPicPr>
      <xdr:blipFill>
        <a:blip r:embed="rId47"/>
        <a:stretch>
          <a:fillRect/>
        </a:stretch>
      </xdr:blipFill>
      <xdr:spPr>
        <a:xfrm>
          <a:off x="142875" y="45824775"/>
          <a:ext cx="1724025" cy="85725"/>
        </a:xfrm>
        <a:prstGeom prst="rect">
          <a:avLst/>
        </a:prstGeom>
        <a:noFill/>
        <a:ln w="9525" cmpd="sng">
          <a:noFill/>
        </a:ln>
      </xdr:spPr>
    </xdr:pic>
    <xdr:clientData/>
  </xdr:twoCellAnchor>
  <xdr:twoCellAnchor editAs="oneCell">
    <xdr:from>
      <xdr:col>0</xdr:col>
      <xdr:colOff>85725</xdr:colOff>
      <xdr:row>290</xdr:row>
      <xdr:rowOff>352425</xdr:rowOff>
    </xdr:from>
    <xdr:to>
      <xdr:col>4</xdr:col>
      <xdr:colOff>209550</xdr:colOff>
      <xdr:row>290</xdr:row>
      <xdr:rowOff>466725</xdr:rowOff>
    </xdr:to>
    <xdr:pic>
      <xdr:nvPicPr>
        <xdr:cNvPr id="24" name="Picture 212"/>
        <xdr:cNvPicPr preferRelativeResize="1">
          <a:picLocks noChangeAspect="1"/>
        </xdr:cNvPicPr>
      </xdr:nvPicPr>
      <xdr:blipFill>
        <a:blip r:embed="rId48"/>
        <a:stretch>
          <a:fillRect/>
        </a:stretch>
      </xdr:blipFill>
      <xdr:spPr>
        <a:xfrm>
          <a:off x="85725" y="47929800"/>
          <a:ext cx="1552575"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dc.ca/en/business_tools/calculators/industry_standards.htm" TargetMode="External" /><Relationship Id="rId2" Type="http://schemas.openxmlformats.org/officeDocument/2006/relationships/hyperlink" Target="http://www.bdc.ca/en/my_project/Projects/articles/start6c.htm" TargetMode="External" /><Relationship Id="rId3" Type="http://schemas.openxmlformats.org/officeDocument/2006/relationships/hyperlink" Target="http://www.statcan.ca/english/Subjects/Standard/naics/2002/naics02-menu.htm" TargetMode="External" /><Relationship Id="rId4" Type="http://schemas.openxmlformats.org/officeDocument/2006/relationships/hyperlink" Target="http://www.bdc.ca/fr/my_project/Projects/articles/start6c.htm" TargetMode="External" /><Relationship Id="rId5" Type="http://schemas.openxmlformats.org/officeDocument/2006/relationships/hyperlink" Target="http://www.bdc.ca/fr/business_tools/calculators/industry_standards.htm" TargetMode="External" /><Relationship Id="rId6" Type="http://schemas.openxmlformats.org/officeDocument/2006/relationships/hyperlink" Target="http://www.bdc.ca/fr/business_tools/calculators/industry_standards.htm" TargetMode="External" /><Relationship Id="rId7" Type="http://schemas.openxmlformats.org/officeDocument/2006/relationships/drawing" Target="../drawings/drawing4.xml" /><Relationship Id="rId8"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dimension ref="A1:Z562"/>
  <sheetViews>
    <sheetView workbookViewId="0" topLeftCell="A1">
      <selection activeCell="A20" sqref="A20"/>
    </sheetView>
  </sheetViews>
  <sheetFormatPr defaultColWidth="9.140625" defaultRowHeight="12.75"/>
  <cols>
    <col min="1" max="1" width="27.57421875" style="281" customWidth="1"/>
    <col min="2" max="2" width="12.140625" style="0" customWidth="1"/>
    <col min="3" max="3" width="14.421875" style="0" customWidth="1"/>
    <col min="4" max="5" width="15.8515625" style="0" customWidth="1"/>
    <col min="6" max="6" width="30.140625" style="0" customWidth="1"/>
    <col min="7" max="9" width="16.140625" style="0" customWidth="1"/>
    <col min="10" max="10" width="13.28125" style="0" customWidth="1"/>
    <col min="11" max="11" width="14.28125" style="0" customWidth="1"/>
    <col min="12" max="12" width="13.421875" style="0" customWidth="1"/>
    <col min="13" max="29" width="27.57421875" style="0" customWidth="1"/>
  </cols>
  <sheetData>
    <row r="1" spans="1:6" ht="12.75">
      <c r="A1" s="279" t="s">
        <v>170</v>
      </c>
      <c r="E1" s="269"/>
      <c r="F1" s="390" t="s">
        <v>542</v>
      </c>
    </row>
    <row r="2" spans="1:6" ht="12.75">
      <c r="A2" s="280" t="s">
        <v>171</v>
      </c>
      <c r="B2" s="265" t="s">
        <v>271</v>
      </c>
      <c r="C2" s="265" t="s">
        <v>272</v>
      </c>
      <c r="D2" s="265" t="s">
        <v>273</v>
      </c>
      <c r="E2">
        <f ca="1">IF(C31&gt;1,C31-1,MONTH(TODAY()))</f>
        <v>5</v>
      </c>
      <c r="F2" t="s">
        <v>251</v>
      </c>
    </row>
    <row r="3" spans="1:26" ht="12.75">
      <c r="A3" s="281" t="s">
        <v>180</v>
      </c>
      <c r="C3" s="258">
        <v>0</v>
      </c>
      <c r="D3">
        <f>Startup</f>
        <v>0</v>
      </c>
      <c r="E3">
        <f>IF(ISNUMBER(D32),D32,1975)</f>
        <v>1975</v>
      </c>
      <c r="F3" t="s">
        <v>253</v>
      </c>
      <c r="R3" s="1"/>
      <c r="S3" s="1"/>
      <c r="T3" s="1"/>
      <c r="U3" s="1"/>
      <c r="V3" s="1"/>
      <c r="W3" s="1"/>
      <c r="X3" s="1"/>
      <c r="Y3" s="1"/>
      <c r="Z3" s="1"/>
    </row>
    <row r="4" spans="5:26" ht="12.75">
      <c r="E4">
        <f ca="1">IF(C33&gt;1,C33-1,MONTH(TODAY()))</f>
        <v>5</v>
      </c>
      <c r="F4" t="s">
        <v>252</v>
      </c>
      <c r="R4" s="1"/>
      <c r="S4" s="1"/>
      <c r="T4" s="1"/>
      <c r="U4" s="1"/>
      <c r="V4" s="1"/>
      <c r="W4" s="1"/>
      <c r="X4" s="1"/>
      <c r="Y4" s="1"/>
      <c r="Z4" s="1"/>
    </row>
    <row r="5" spans="1:26" ht="12.75">
      <c r="A5" s="281" t="s">
        <v>172</v>
      </c>
      <c r="B5" t="s">
        <v>335</v>
      </c>
      <c r="C5">
        <v>0</v>
      </c>
      <c r="D5">
        <f>C5</f>
        <v>0</v>
      </c>
      <c r="E5">
        <f ca="1">IF(C34&gt;1,VLOOKUP(C34,B75:C80,2),YEAR(TODAY()))</f>
        <v>2007</v>
      </c>
      <c r="F5" t="s">
        <v>254</v>
      </c>
      <c r="R5" s="1"/>
      <c r="S5" s="1"/>
      <c r="T5" s="1"/>
      <c r="U5" s="1"/>
      <c r="V5" s="1"/>
      <c r="W5" s="1"/>
      <c r="X5" s="1"/>
      <c r="Y5" s="1"/>
      <c r="Z5" s="1"/>
    </row>
    <row r="6" spans="2:26" ht="12.75">
      <c r="B6" t="s">
        <v>336</v>
      </c>
      <c r="E6" s="159">
        <f ca="1">IF(ISERR(DATE(E3,E2,15)),TODAY(),DATE(E3,E2,15))</f>
        <v>27529</v>
      </c>
      <c r="F6" t="s">
        <v>257</v>
      </c>
      <c r="R6" s="1"/>
      <c r="S6" s="1"/>
      <c r="T6" s="1"/>
      <c r="U6" s="1"/>
      <c r="V6" s="1"/>
      <c r="W6" s="1"/>
      <c r="X6" s="1"/>
      <c r="Y6" s="1"/>
      <c r="Z6" s="1"/>
    </row>
    <row r="7" spans="2:26" ht="12.75">
      <c r="B7" t="s">
        <v>337</v>
      </c>
      <c r="E7" s="159">
        <f ca="1">IF(ISERR(DATE(E5,E4,15)),TODAY(),DATE(E5,E4,15))</f>
        <v>39217</v>
      </c>
      <c r="F7" t="s">
        <v>178</v>
      </c>
      <c r="G7" s="391"/>
      <c r="R7" s="1"/>
      <c r="S7" s="1"/>
      <c r="T7" s="1"/>
      <c r="U7" s="1"/>
      <c r="V7" s="1"/>
      <c r="W7" s="1"/>
      <c r="X7" s="1"/>
      <c r="Y7" s="1"/>
      <c r="Z7" s="1"/>
    </row>
    <row r="8" spans="2:26" ht="12.75">
      <c r="B8" t="s">
        <v>338</v>
      </c>
      <c r="G8" s="391"/>
      <c r="R8" s="1"/>
      <c r="S8" s="1"/>
      <c r="T8" s="1"/>
      <c r="U8" s="1"/>
      <c r="V8" s="1"/>
      <c r="W8" s="1"/>
      <c r="X8" s="1"/>
      <c r="Y8" s="1"/>
      <c r="Z8" s="1"/>
    </row>
    <row r="9" spans="1:26" ht="11.25" customHeight="1">
      <c r="A9" s="281" t="s">
        <v>173</v>
      </c>
      <c r="B9" t="s">
        <v>587</v>
      </c>
      <c r="C9">
        <v>0</v>
      </c>
      <c r="F9" s="392" t="s">
        <v>543</v>
      </c>
      <c r="G9" s="391"/>
      <c r="R9" s="1"/>
      <c r="S9" s="1"/>
      <c r="T9" s="1"/>
      <c r="U9" s="1"/>
      <c r="V9" s="1"/>
      <c r="W9" s="1"/>
      <c r="X9" s="1"/>
      <c r="Y9" s="1"/>
      <c r="Z9" s="1"/>
    </row>
    <row r="10" spans="2:26" ht="12.75">
      <c r="B10" t="s">
        <v>356</v>
      </c>
      <c r="E10" s="277">
        <f>(YEAR(E7)-YEAR(E6))*12+MONTH(E7)-MONTH(E6)</f>
        <v>384</v>
      </c>
      <c r="F10" t="s">
        <v>544</v>
      </c>
      <c r="G10" s="391"/>
      <c r="R10" s="1"/>
      <c r="S10" s="1"/>
      <c r="T10" s="1"/>
      <c r="U10" s="1"/>
      <c r="V10" s="1"/>
      <c r="W10" s="1"/>
      <c r="X10" s="1"/>
      <c r="Y10" s="1"/>
      <c r="Z10" s="1"/>
    </row>
    <row r="11" spans="2:26" ht="12.75">
      <c r="B11" t="s">
        <v>339</v>
      </c>
      <c r="E11">
        <f>INT(E10/12)</f>
        <v>32</v>
      </c>
      <c r="F11" t="s">
        <v>545</v>
      </c>
      <c r="G11" s="391"/>
      <c r="R11" s="1"/>
      <c r="S11" s="1"/>
      <c r="T11" s="1"/>
      <c r="U11" s="1"/>
      <c r="V11" s="1"/>
      <c r="W11" s="1"/>
      <c r="X11" s="1"/>
      <c r="Y11" s="1"/>
      <c r="Z11" s="1"/>
    </row>
    <row r="12" spans="2:26" ht="12.75">
      <c r="B12" t="s">
        <v>352</v>
      </c>
      <c r="E12" s="277">
        <f ca="1">(YEAR(TODAY())-YEAR(E6))*12+MONTH(TODAY())-MONTH(E6)+1</f>
        <v>385</v>
      </c>
      <c r="F12" t="s">
        <v>546</v>
      </c>
      <c r="G12" s="391"/>
      <c r="R12" s="1"/>
      <c r="S12" s="1"/>
      <c r="T12" s="1"/>
      <c r="U12" s="1"/>
      <c r="V12" s="1"/>
      <c r="W12" s="1"/>
      <c r="X12" s="1"/>
      <c r="Y12" s="1"/>
      <c r="Z12" s="1"/>
    </row>
    <row r="13" spans="2:26" ht="12.75">
      <c r="B13" t="s">
        <v>343</v>
      </c>
      <c r="E13" s="277">
        <f ca="1">(YEAR(TODAY())-YEAR(E7))*12+MONTH(TODAY())-MONTH(E7)</f>
        <v>0</v>
      </c>
      <c r="F13" t="s">
        <v>401</v>
      </c>
      <c r="G13" s="391"/>
      <c r="R13" s="1"/>
      <c r="S13" s="1"/>
      <c r="T13" s="1"/>
      <c r="U13" s="1"/>
      <c r="V13" s="1"/>
      <c r="W13" s="1"/>
      <c r="X13" s="1"/>
      <c r="Y13" s="1"/>
      <c r="Z13" s="1"/>
    </row>
    <row r="14" spans="2:26" ht="12.75">
      <c r="B14" t="s">
        <v>342</v>
      </c>
      <c r="G14" s="391"/>
      <c r="R14" s="1"/>
      <c r="S14" s="1"/>
      <c r="T14" s="1"/>
      <c r="U14" s="1"/>
      <c r="V14" s="1"/>
      <c r="W14" s="1"/>
      <c r="X14" s="1"/>
      <c r="Y14" s="1"/>
      <c r="Z14" s="1"/>
    </row>
    <row r="15" spans="2:26" ht="12.75">
      <c r="B15" t="s">
        <v>168</v>
      </c>
      <c r="F15" s="392" t="s">
        <v>547</v>
      </c>
      <c r="R15" s="1"/>
      <c r="S15" s="1"/>
      <c r="T15" s="1"/>
      <c r="U15" s="1"/>
      <c r="V15" s="1"/>
      <c r="W15" s="1"/>
      <c r="X15" s="1"/>
      <c r="Y15" s="1"/>
      <c r="Z15" s="1"/>
    </row>
    <row r="16" spans="1:26" ht="12.75">
      <c r="A16" s="282"/>
      <c r="B16" t="s">
        <v>341</v>
      </c>
      <c r="E16">
        <f>IF(AND(Startup=1,E12&gt;0),IF(E13&gt;0,2,1),0)</f>
        <v>0</v>
      </c>
      <c r="F16" t="s">
        <v>548</v>
      </c>
      <c r="R16" s="1"/>
      <c r="S16" s="1"/>
      <c r="T16" s="1"/>
      <c r="U16" s="1"/>
      <c r="V16" s="1"/>
      <c r="W16" s="1"/>
      <c r="X16" s="1"/>
      <c r="Y16" s="1"/>
      <c r="Z16" s="1"/>
    </row>
    <row r="17" spans="2:26" ht="12.75">
      <c r="B17" t="s">
        <v>354</v>
      </c>
      <c r="E17">
        <f>IF(C3=2,1,IF(E12&gt;11,1,0))</f>
        <v>1</v>
      </c>
      <c r="F17" s="266" t="s">
        <v>549</v>
      </c>
      <c r="R17" s="1"/>
      <c r="S17" s="1"/>
      <c r="T17" s="1"/>
      <c r="U17" s="1"/>
      <c r="V17" s="1"/>
      <c r="W17" s="1"/>
      <c r="X17" s="1"/>
      <c r="Y17" s="1"/>
      <c r="Z17" s="1"/>
    </row>
    <row r="18" spans="2:26" ht="12.75">
      <c r="B18" t="s">
        <v>347</v>
      </c>
      <c r="E18">
        <f>IF(INT(E12/12)&gt;3,3,INT(E12/12))</f>
        <v>3</v>
      </c>
      <c r="F18" t="s">
        <v>550</v>
      </c>
      <c r="R18" s="1"/>
      <c r="S18" s="1"/>
      <c r="T18" s="1"/>
      <c r="U18" s="1"/>
      <c r="V18" s="1"/>
      <c r="W18" s="1"/>
      <c r="X18" s="1"/>
      <c r="Y18" s="1"/>
      <c r="Z18" s="1"/>
    </row>
    <row r="19" spans="2:26" ht="12.75">
      <c r="B19" t="s">
        <v>349</v>
      </c>
      <c r="E19">
        <f>IF(C36&gt;1,1,0)</f>
        <v>0</v>
      </c>
      <c r="F19" t="s">
        <v>551</v>
      </c>
      <c r="S19" s="1"/>
      <c r="T19" s="1"/>
      <c r="U19" s="1"/>
      <c r="V19" s="1"/>
      <c r="W19" s="1"/>
      <c r="X19" s="1"/>
      <c r="Y19" s="1"/>
      <c r="Z19" s="1"/>
    </row>
    <row r="20" spans="2:26" ht="12.75">
      <c r="B20" t="s">
        <v>353</v>
      </c>
      <c r="E20">
        <f>IF(IsExisting=0,E16,E18*10+E19)</f>
        <v>30</v>
      </c>
      <c r="F20" t="s">
        <v>258</v>
      </c>
      <c r="P20" s="200"/>
      <c r="Q20" s="200"/>
      <c r="R20" s="200"/>
      <c r="S20" s="1"/>
      <c r="T20" s="1"/>
      <c r="U20" s="1"/>
      <c r="V20" s="1"/>
      <c r="W20" s="1"/>
      <c r="X20" s="1"/>
      <c r="Y20" s="1"/>
      <c r="Z20" s="1"/>
    </row>
    <row r="21" spans="2:26" ht="12.75">
      <c r="B21" t="s">
        <v>345</v>
      </c>
      <c r="P21" s="200"/>
      <c r="Q21" s="200"/>
      <c r="R21" s="200"/>
      <c r="S21" s="1"/>
      <c r="T21" s="1"/>
      <c r="U21" s="1"/>
      <c r="V21" s="1"/>
      <c r="W21" s="1"/>
      <c r="X21" s="1"/>
      <c r="Y21" s="1"/>
      <c r="Z21" s="1"/>
    </row>
    <row r="22" spans="2:26" ht="14.25">
      <c r="B22" t="s">
        <v>340</v>
      </c>
      <c r="F22" s="393" t="s">
        <v>552</v>
      </c>
      <c r="P22" s="200"/>
      <c r="Q22" s="200"/>
      <c r="R22" s="200"/>
      <c r="S22" s="9"/>
      <c r="T22" s="1"/>
      <c r="U22" s="1"/>
      <c r="V22" s="1"/>
      <c r="W22" s="1"/>
      <c r="X22" s="1"/>
      <c r="Y22" s="1"/>
      <c r="Z22" s="1"/>
    </row>
    <row r="23" spans="1:26" ht="12.75">
      <c r="A23"/>
      <c r="B23" t="s">
        <v>355</v>
      </c>
      <c r="F23" s="270" t="s">
        <v>269</v>
      </c>
      <c r="G23" s="394">
        <f>VLOOKUP(E20,$G25:$S34,2,FALSE)</f>
        <v>38487</v>
      </c>
      <c r="H23" s="394">
        <f>VLOOKUP(E20,$G25:$S34,3,FALSE)</f>
        <v>38852</v>
      </c>
      <c r="I23" s="394">
        <f>VLOOKUP(E20,$G25:$S34,4,FALSE)</f>
        <v>39217</v>
      </c>
      <c r="J23" s="394">
        <f>VLOOKUP(E20,$G25:$S34,5,FALSE)</f>
        <v>0</v>
      </c>
      <c r="K23" s="394">
        <f>VLOOKUP(E20,$G25:$S34,6,FALSE)</f>
        <v>39582</v>
      </c>
      <c r="L23" s="394">
        <f>VLOOKUP(E20,$G25:$S34,7,FALSE)</f>
        <v>39947</v>
      </c>
      <c r="M23" s="394">
        <f>VLOOKUP(E20,$G25:$S34,8,FALSE)</f>
        <v>40312</v>
      </c>
      <c r="N23" s="271"/>
      <c r="O23" s="271"/>
      <c r="P23" s="271"/>
      <c r="Q23" s="271"/>
      <c r="R23" s="271"/>
      <c r="S23" s="272"/>
      <c r="T23" s="5"/>
      <c r="U23" s="1"/>
      <c r="V23" s="1"/>
      <c r="W23" s="1"/>
      <c r="X23" s="1"/>
      <c r="Y23" s="1"/>
      <c r="Z23" s="1"/>
    </row>
    <row r="24" spans="2:26" ht="12.75">
      <c r="B24" t="s">
        <v>350</v>
      </c>
      <c r="F24" s="395" t="s">
        <v>270</v>
      </c>
      <c r="G24" s="396" t="str">
        <f>VLOOKUP(E20,$G25:$S34,9,FALSE)</f>
        <v>HISTORIQUE</v>
      </c>
      <c r="H24" s="396">
        <f>VLOOKUP(E20,$G25:$S34,10,FALSE)</f>
        <v>0</v>
      </c>
      <c r="I24" s="396">
        <f>VLOOKUP(E20,$G25:$S34,11,FALSE)</f>
        <v>0</v>
      </c>
      <c r="J24" s="396">
        <f>VLOOKUP(E20,$G25:$S34,12,FALSE)</f>
        <v>0</v>
      </c>
      <c r="K24" s="396" t="str">
        <f>VLOOKUP(E20,$G25:$S34,13,FALSE)</f>
        <v>PROJETÉ</v>
      </c>
      <c r="L24" s="396"/>
      <c r="M24" s="396"/>
      <c r="N24" s="1"/>
      <c r="O24" s="1"/>
      <c r="P24" s="1"/>
      <c r="Q24" s="1"/>
      <c r="R24" s="1"/>
      <c r="S24" s="274"/>
      <c r="T24" s="5"/>
      <c r="U24" s="1"/>
      <c r="V24" s="1"/>
      <c r="W24" s="1"/>
      <c r="X24" s="1"/>
      <c r="Y24" s="1"/>
      <c r="Z24" s="1"/>
    </row>
    <row r="25" spans="1:26" ht="12.75">
      <c r="A25" s="282"/>
      <c r="B25" t="s">
        <v>346</v>
      </c>
      <c r="F25" s="395" t="s">
        <v>181</v>
      </c>
      <c r="G25" s="1">
        <v>3</v>
      </c>
      <c r="H25" s="201">
        <f>E7+365</f>
        <v>39582</v>
      </c>
      <c r="I25" s="201">
        <f>H25+365</f>
        <v>39947</v>
      </c>
      <c r="J25" s="201">
        <f>I25+365</f>
        <v>40312</v>
      </c>
      <c r="K25" s="201"/>
      <c r="L25" s="201"/>
      <c r="M25" s="201"/>
      <c r="N25" s="201"/>
      <c r="O25" s="1" t="s">
        <v>388</v>
      </c>
      <c r="P25" s="1"/>
      <c r="Q25" s="1"/>
      <c r="R25" s="1"/>
      <c r="S25" s="274"/>
      <c r="T25" s="5"/>
      <c r="U25" s="1"/>
      <c r="V25" s="1"/>
      <c r="W25" s="1"/>
      <c r="X25" s="1"/>
      <c r="Y25" s="1"/>
      <c r="Z25" s="1"/>
    </row>
    <row r="26" spans="1:26" ht="12.75">
      <c r="A26" s="282"/>
      <c r="B26" t="s">
        <v>348</v>
      </c>
      <c r="F26" s="273" t="s">
        <v>259</v>
      </c>
      <c r="G26" s="1">
        <v>0</v>
      </c>
      <c r="H26" s="201">
        <f>E7</f>
        <v>39217</v>
      </c>
      <c r="I26" s="201">
        <f>H26+365</f>
        <v>39582</v>
      </c>
      <c r="J26" s="201">
        <f>I26+365</f>
        <v>39947</v>
      </c>
      <c r="K26" s="201"/>
      <c r="L26" s="201"/>
      <c r="M26" s="201"/>
      <c r="N26" s="201"/>
      <c r="O26" s="1" t="s">
        <v>388</v>
      </c>
      <c r="P26" s="1"/>
      <c r="Q26" s="1"/>
      <c r="R26" s="1"/>
      <c r="S26" s="274"/>
      <c r="T26" s="5"/>
      <c r="U26" s="1"/>
      <c r="X26" s="1"/>
      <c r="Y26" s="1"/>
      <c r="Z26" s="1"/>
    </row>
    <row r="27" spans="2:26" ht="12.75">
      <c r="B27" t="s">
        <v>591</v>
      </c>
      <c r="F27" s="395" t="s">
        <v>553</v>
      </c>
      <c r="G27" s="397">
        <v>1</v>
      </c>
      <c r="H27" s="278" t="str">
        <f>E12&amp;" mois"</f>
        <v>385 mois</v>
      </c>
      <c r="I27" s="1"/>
      <c r="J27" s="201"/>
      <c r="K27" s="201">
        <f>E7</f>
        <v>39217</v>
      </c>
      <c r="L27" s="201">
        <f aca="true" t="shared" si="0" ref="L27:L32">K27+365</f>
        <v>39582</v>
      </c>
      <c r="M27" s="201"/>
      <c r="N27" s="201"/>
      <c r="O27" s="1" t="s">
        <v>389</v>
      </c>
      <c r="P27" s="1"/>
      <c r="Q27" s="1"/>
      <c r="R27" s="1" t="s">
        <v>388</v>
      </c>
      <c r="S27" s="274"/>
      <c r="X27" s="1"/>
      <c r="Y27" s="1"/>
      <c r="Z27" s="1"/>
    </row>
    <row r="28" spans="2:26" ht="12.75">
      <c r="B28" t="s">
        <v>357</v>
      </c>
      <c r="F28" s="402" t="s">
        <v>400</v>
      </c>
      <c r="G28" s="403">
        <v>2</v>
      </c>
      <c r="H28" s="281" t="str">
        <f>"("&amp;E13&amp;" mois"&amp;")"</f>
        <v>(0 mois)</v>
      </c>
      <c r="I28" s="201"/>
      <c r="J28" s="201">
        <f>E7+365</f>
        <v>39582</v>
      </c>
      <c r="K28" s="201">
        <f>J28+365</f>
        <v>39947</v>
      </c>
      <c r="L28" s="201">
        <f t="shared" si="0"/>
        <v>40312</v>
      </c>
      <c r="M28" s="201"/>
      <c r="N28" s="201"/>
      <c r="O28" s="1" t="s">
        <v>389</v>
      </c>
      <c r="P28" s="1"/>
      <c r="Q28" s="1" t="s">
        <v>388</v>
      </c>
      <c r="R28" s="1"/>
      <c r="S28" s="274"/>
      <c r="X28" s="1"/>
      <c r="Y28" s="1"/>
      <c r="Z28" s="1"/>
    </row>
    <row r="29" spans="2:26" ht="12.75">
      <c r="B29" t="s">
        <v>351</v>
      </c>
      <c r="F29" s="273" t="s">
        <v>260</v>
      </c>
      <c r="G29" s="1">
        <v>10</v>
      </c>
      <c r="H29" s="201">
        <f>E7</f>
        <v>39217</v>
      </c>
      <c r="I29" s="201"/>
      <c r="J29" s="201">
        <f>E7+365</f>
        <v>39582</v>
      </c>
      <c r="K29" s="201">
        <f>J29+365</f>
        <v>39947</v>
      </c>
      <c r="L29" s="201">
        <f t="shared" si="0"/>
        <v>40312</v>
      </c>
      <c r="M29" s="201"/>
      <c r="N29" s="201"/>
      <c r="O29" s="1" t="s">
        <v>389</v>
      </c>
      <c r="P29" s="1"/>
      <c r="Q29" s="1" t="s">
        <v>388</v>
      </c>
      <c r="R29" s="1"/>
      <c r="S29" s="274"/>
      <c r="X29" s="1"/>
      <c r="Y29" s="1"/>
      <c r="Z29" s="1"/>
    </row>
    <row r="30" spans="2:26" ht="12.75">
      <c r="B30" t="s">
        <v>344</v>
      </c>
      <c r="F30" s="273" t="s">
        <v>264</v>
      </c>
      <c r="G30" s="1">
        <v>11</v>
      </c>
      <c r="H30" s="201">
        <f>E7</f>
        <v>39217</v>
      </c>
      <c r="I30" s="275" t="s">
        <v>560</v>
      </c>
      <c r="J30" s="201"/>
      <c r="K30" s="201">
        <f>E7+365</f>
        <v>39582</v>
      </c>
      <c r="L30" s="201">
        <f t="shared" si="0"/>
        <v>39947</v>
      </c>
      <c r="M30" s="201">
        <f>L30+365</f>
        <v>40312</v>
      </c>
      <c r="N30" s="201"/>
      <c r="O30" s="1" t="s">
        <v>389</v>
      </c>
      <c r="P30" s="1"/>
      <c r="Q30" s="1"/>
      <c r="R30" s="1" t="s">
        <v>388</v>
      </c>
      <c r="S30" s="274"/>
      <c r="X30" s="1"/>
      <c r="Y30" s="1"/>
      <c r="Z30" s="1"/>
    </row>
    <row r="31" spans="1:26" ht="12.75">
      <c r="A31" s="281" t="s">
        <v>169</v>
      </c>
      <c r="B31" t="s">
        <v>359</v>
      </c>
      <c r="C31">
        <v>1</v>
      </c>
      <c r="D31">
        <f ca="1">CHOOSE(C31,TODAY(),1,2,3,4,5,6,7,8,9,10,11,12,TODAY())</f>
        <v>39232</v>
      </c>
      <c r="E31" t="s">
        <v>693</v>
      </c>
      <c r="F31" s="273" t="s">
        <v>265</v>
      </c>
      <c r="G31" s="1">
        <v>20</v>
      </c>
      <c r="H31" s="201">
        <f>I31-365</f>
        <v>38852</v>
      </c>
      <c r="I31" s="201">
        <f>E7</f>
        <v>39217</v>
      </c>
      <c r="J31" s="201"/>
      <c r="K31" s="201">
        <f>E7+365</f>
        <v>39582</v>
      </c>
      <c r="L31" s="201">
        <f t="shared" si="0"/>
        <v>39947</v>
      </c>
      <c r="M31" s="201">
        <f>L31+365</f>
        <v>40312</v>
      </c>
      <c r="N31" s="201"/>
      <c r="O31" s="1" t="s">
        <v>389</v>
      </c>
      <c r="P31" s="1"/>
      <c r="Q31" s="1"/>
      <c r="R31" s="1" t="s">
        <v>388</v>
      </c>
      <c r="S31" s="274"/>
      <c r="X31" s="1"/>
      <c r="Y31" s="1"/>
      <c r="Z31" s="1"/>
    </row>
    <row r="32" spans="1:26" ht="12.75">
      <c r="A32" s="281" t="s">
        <v>274</v>
      </c>
      <c r="B32" t="s">
        <v>358</v>
      </c>
      <c r="C32">
        <v>1</v>
      </c>
      <c r="D32" t="str">
        <f>VLOOKUP(C32,B45:C74,2)</f>
        <v>année</v>
      </c>
      <c r="F32" s="273" t="s">
        <v>266</v>
      </c>
      <c r="G32" s="1">
        <v>21</v>
      </c>
      <c r="H32" s="201">
        <f>I32-365</f>
        <v>38852</v>
      </c>
      <c r="I32" s="201">
        <f>E7</f>
        <v>39217</v>
      </c>
      <c r="J32" s="275" t="s">
        <v>560</v>
      </c>
      <c r="K32" s="201">
        <f>E7+365</f>
        <v>39582</v>
      </c>
      <c r="L32" s="201">
        <f t="shared" si="0"/>
        <v>39947</v>
      </c>
      <c r="M32" s="201">
        <f>L32+365</f>
        <v>40312</v>
      </c>
      <c r="N32" s="201"/>
      <c r="O32" s="1" t="s">
        <v>389</v>
      </c>
      <c r="P32" s="1"/>
      <c r="Q32" s="1"/>
      <c r="R32" s="1" t="s">
        <v>388</v>
      </c>
      <c r="S32" s="274"/>
      <c r="X32" s="1"/>
      <c r="Y32" s="1"/>
      <c r="Z32" s="1"/>
    </row>
    <row r="33" spans="1:26" ht="12.75">
      <c r="A33" s="281" t="s">
        <v>275</v>
      </c>
      <c r="B33" t="s">
        <v>360</v>
      </c>
      <c r="C33">
        <f>IF($C$3=1,CHOOSE($C$31,1,13,2,3,4,5,6,7,8,9,10,11,12,),1)</f>
        <v>1</v>
      </c>
      <c r="D33">
        <f ca="1">CHOOSE(C33,TODAY(),1,2,3,4,5,6,7,8,9,10,11,12,TODAY())</f>
        <v>39232</v>
      </c>
      <c r="F33" s="273" t="s">
        <v>267</v>
      </c>
      <c r="G33" s="1">
        <v>30</v>
      </c>
      <c r="H33" s="201">
        <f>I33-365</f>
        <v>38487</v>
      </c>
      <c r="I33" s="201">
        <f>J33-365</f>
        <v>38852</v>
      </c>
      <c r="J33" s="201">
        <f>E7</f>
        <v>39217</v>
      </c>
      <c r="K33" s="201"/>
      <c r="L33" s="201">
        <f>E7+365</f>
        <v>39582</v>
      </c>
      <c r="M33" s="201">
        <f>L33+365</f>
        <v>39947</v>
      </c>
      <c r="N33" s="201">
        <f>M33+365</f>
        <v>40312</v>
      </c>
      <c r="O33" s="1" t="s">
        <v>389</v>
      </c>
      <c r="P33" s="1"/>
      <c r="Q33" s="1"/>
      <c r="R33" s="1"/>
      <c r="S33" s="274" t="s">
        <v>388</v>
      </c>
      <c r="X33" s="1"/>
      <c r="Y33" s="1"/>
      <c r="Z33" s="1"/>
    </row>
    <row r="34" spans="2:26" ht="12.75">
      <c r="B34" t="s">
        <v>654</v>
      </c>
      <c r="C34">
        <f>IF(AND($C$3=1,C$33&gt;1),IF($C$31&gt;2,$C$32+2,$C$32+1),1)</f>
        <v>1</v>
      </c>
      <c r="D34">
        <f ca="1">IF(C34&gt;1,VLOOKUP(C34,B75:C80,2),YEAR(TODAY()))</f>
        <v>2007</v>
      </c>
      <c r="F34" s="398" t="s">
        <v>268</v>
      </c>
      <c r="G34" s="9">
        <v>31</v>
      </c>
      <c r="H34" s="399">
        <f>I34-365</f>
        <v>38487</v>
      </c>
      <c r="I34" s="399">
        <f>J34-365</f>
        <v>38852</v>
      </c>
      <c r="J34" s="399">
        <f>E7</f>
        <v>39217</v>
      </c>
      <c r="K34" s="400" t="s">
        <v>560</v>
      </c>
      <c r="L34" s="401">
        <f>E7+365</f>
        <v>39582</v>
      </c>
      <c r="M34" s="401">
        <f>L34+365</f>
        <v>39947</v>
      </c>
      <c r="N34" s="201">
        <f>M34+365</f>
        <v>40312</v>
      </c>
      <c r="O34" s="9" t="s">
        <v>389</v>
      </c>
      <c r="P34" s="9"/>
      <c r="Q34" s="9"/>
      <c r="R34" s="9"/>
      <c r="S34" s="404" t="s">
        <v>388</v>
      </c>
      <c r="X34" s="1"/>
      <c r="Y34" s="1"/>
      <c r="Z34" s="1"/>
    </row>
    <row r="35" spans="2:26" ht="12.75">
      <c r="B35" t="s">
        <v>361</v>
      </c>
      <c r="C35">
        <f>IF($C$3=1,14,1)</f>
        <v>1</v>
      </c>
      <c r="D35">
        <f>PlanFinancier!D18</f>
        <v>0</v>
      </c>
      <c r="E35">
        <v>1</v>
      </c>
      <c r="F35" t="s">
        <v>261</v>
      </c>
      <c r="X35" s="1"/>
      <c r="Y35" s="1"/>
      <c r="Z35" s="1"/>
    </row>
    <row r="36" spans="1:26" ht="12.75">
      <c r="A36" s="282"/>
      <c r="B36" t="s">
        <v>657</v>
      </c>
      <c r="C36">
        <v>1</v>
      </c>
      <c r="D36">
        <f>PlanFinancier!E18</f>
        <v>0</v>
      </c>
      <c r="E36" t="s">
        <v>538</v>
      </c>
      <c r="F36" t="s">
        <v>262</v>
      </c>
      <c r="G36" s="392" t="s">
        <v>554</v>
      </c>
      <c r="X36" s="1"/>
      <c r="Y36" s="1"/>
      <c r="Z36" s="1"/>
    </row>
    <row r="37" spans="1:26" ht="12.75">
      <c r="A37" s="282"/>
      <c r="B37" t="s">
        <v>658</v>
      </c>
      <c r="G37">
        <v>1</v>
      </c>
      <c r="X37" s="1"/>
      <c r="Y37" s="1"/>
      <c r="Z37" s="1"/>
    </row>
    <row r="38" spans="1:26" ht="12.75">
      <c r="A38" s="282"/>
      <c r="B38" t="s">
        <v>362</v>
      </c>
      <c r="G38">
        <v>1</v>
      </c>
      <c r="X38" s="1"/>
      <c r="Y38" s="1"/>
      <c r="Z38" s="1"/>
    </row>
    <row r="39" spans="2:7" ht="12.75">
      <c r="B39" t="s">
        <v>660</v>
      </c>
      <c r="G39">
        <f>IF($C$3=1,CHOOSE($C$31,1,13,2,3,4,5,6,7,8,9,10,11,12,),1)</f>
        <v>1</v>
      </c>
    </row>
    <row r="40" spans="2:7" ht="12.75">
      <c r="B40" t="s">
        <v>363</v>
      </c>
      <c r="G40">
        <f>IF(AND($C$3=1,G$33&gt;1),IF($C$31&gt;2,$C$32+2,$C$32+1),1)</f>
        <v>1</v>
      </c>
    </row>
    <row r="41" spans="2:7" ht="12.75">
      <c r="B41" t="s">
        <v>364</v>
      </c>
      <c r="G41">
        <f>IF($C$3=1,14,1)</f>
        <v>1</v>
      </c>
    </row>
    <row r="42" spans="2:7" ht="12.75">
      <c r="B42" t="s">
        <v>365</v>
      </c>
      <c r="G42">
        <v>1</v>
      </c>
    </row>
    <row r="43" spans="1:5" ht="12.75">
      <c r="A43" s="160"/>
      <c r="B43" t="s">
        <v>366</v>
      </c>
      <c r="D43" t="s">
        <v>115</v>
      </c>
      <c r="E43" s="156" t="s">
        <v>117</v>
      </c>
    </row>
    <row r="44" spans="2:5" ht="12.75">
      <c r="B44" t="s">
        <v>367</v>
      </c>
      <c r="D44" s="252"/>
      <c r="E44" s="251"/>
    </row>
    <row r="45" spans="1:5" ht="12.75">
      <c r="A45" s="160" t="s">
        <v>255</v>
      </c>
      <c r="B45">
        <v>1</v>
      </c>
      <c r="C45" t="s">
        <v>282</v>
      </c>
      <c r="D45" s="179"/>
      <c r="E45" s="252"/>
    </row>
    <row r="46" spans="2:3" ht="12.75">
      <c r="B46">
        <v>2</v>
      </c>
      <c r="C46" s="266">
        <f ca="1">YEAR(TODAY())-1</f>
        <v>2006</v>
      </c>
    </row>
    <row r="47" spans="2:3" ht="12.75">
      <c r="B47">
        <v>3</v>
      </c>
      <c r="C47" s="266">
        <f>IF(C3=2,C46-1,C46+1)</f>
        <v>2007</v>
      </c>
    </row>
    <row r="48" spans="2:3" ht="12.75">
      <c r="B48">
        <v>4</v>
      </c>
      <c r="C48" s="266">
        <f>IF(C3=2,C47-1,C47+1)</f>
        <v>2008</v>
      </c>
    </row>
    <row r="49" spans="2:3" ht="12.75">
      <c r="B49">
        <v>5</v>
      </c>
      <c r="C49" s="266">
        <f>IF(C3=2,C48-1,C48+1)</f>
        <v>2009</v>
      </c>
    </row>
    <row r="50" spans="2:3" ht="12.75">
      <c r="B50">
        <v>6</v>
      </c>
      <c r="C50" s="266">
        <f>IF(C3=2,C49-1,"")</f>
      </c>
    </row>
    <row r="51" spans="2:3" ht="12.75">
      <c r="B51">
        <v>7</v>
      </c>
      <c r="C51" s="266">
        <f>IF(C3=2,C50-1,"")</f>
      </c>
    </row>
    <row r="52" spans="2:3" ht="12.75">
      <c r="B52">
        <v>8</v>
      </c>
      <c r="C52" s="266">
        <f>IF(C3=2,C51-1,"")</f>
      </c>
    </row>
    <row r="53" spans="2:3" ht="12.75">
      <c r="B53">
        <v>9</v>
      </c>
      <c r="C53" s="266">
        <f>IF(C3=2,C52-1,"")</f>
      </c>
    </row>
    <row r="54" spans="2:3" ht="12.75">
      <c r="B54">
        <v>10</v>
      </c>
      <c r="C54" s="266">
        <f>IF(C3=2,C53-1,"")</f>
      </c>
    </row>
    <row r="55" spans="2:3" ht="12.75">
      <c r="B55">
        <v>11</v>
      </c>
      <c r="C55" s="266">
        <f>IF(C3=2,C54-1,"")</f>
      </c>
    </row>
    <row r="56" spans="2:3" ht="12.75">
      <c r="B56">
        <v>12</v>
      </c>
      <c r="C56" s="266">
        <f>IF(C3=2,C55-1,"")</f>
      </c>
    </row>
    <row r="57" spans="2:3" ht="12.75">
      <c r="B57">
        <v>13</v>
      </c>
      <c r="C57" s="266">
        <f>IF(C3=2,C56-1,"")</f>
      </c>
    </row>
    <row r="58" spans="2:3" ht="12.75">
      <c r="B58">
        <v>14</v>
      </c>
      <c r="C58" s="266">
        <f>IF(C3=2,C57-1,"")</f>
      </c>
    </row>
    <row r="59" spans="2:3" ht="12.75">
      <c r="B59">
        <v>15</v>
      </c>
      <c r="C59" s="266">
        <f>IF(C3=2,C58-1,"")</f>
      </c>
    </row>
    <row r="60" spans="2:3" ht="12.75">
      <c r="B60">
        <v>16</v>
      </c>
      <c r="C60" s="266">
        <f>IF(C3=2,C59-1,"")</f>
      </c>
    </row>
    <row r="61" spans="2:3" ht="12.75">
      <c r="B61">
        <v>17</v>
      </c>
      <c r="C61" s="266">
        <f>IF(C3=2,C60-1,"")</f>
      </c>
    </row>
    <row r="62" spans="2:3" ht="12.75">
      <c r="B62">
        <v>18</v>
      </c>
      <c r="C62" s="266">
        <f>IF(C3=2,C61-1,"")</f>
      </c>
    </row>
    <row r="63" spans="2:3" ht="12.75">
      <c r="B63">
        <v>19</v>
      </c>
      <c r="C63" s="266">
        <f>IF(C3=2,C62-1,"")</f>
      </c>
    </row>
    <row r="64" spans="2:3" ht="12.75">
      <c r="B64">
        <v>20</v>
      </c>
      <c r="C64" s="266">
        <f>IF(C3=2,C63-1,"")</f>
      </c>
    </row>
    <row r="65" spans="2:3" ht="12.75">
      <c r="B65">
        <v>21</v>
      </c>
      <c r="C65" s="266">
        <f>IF(C3=2,C64-1,"")</f>
      </c>
    </row>
    <row r="66" spans="2:3" ht="12.75">
      <c r="B66">
        <v>22</v>
      </c>
      <c r="C66" s="266">
        <f>IF(C3=2,C65-1,"")</f>
      </c>
    </row>
    <row r="67" spans="2:3" ht="12.75">
      <c r="B67">
        <v>23</v>
      </c>
      <c r="C67" s="266">
        <f>IF(C3=2,C66-1,"")</f>
      </c>
    </row>
    <row r="68" spans="2:3" ht="12.75">
      <c r="B68">
        <v>24</v>
      </c>
      <c r="C68" s="266">
        <f>IF(C3=2,C67-1,"")</f>
      </c>
    </row>
    <row r="69" spans="2:3" ht="12.75">
      <c r="B69">
        <v>25</v>
      </c>
      <c r="C69" s="266">
        <f>IF(C3=2,C68-1,"")</f>
      </c>
    </row>
    <row r="70" spans="2:3" ht="12.75">
      <c r="B70">
        <v>26</v>
      </c>
      <c r="C70" s="266">
        <f>IF(C3=2,C69-1,"")</f>
      </c>
    </row>
    <row r="71" spans="2:3" ht="12.75">
      <c r="B71">
        <v>27</v>
      </c>
      <c r="C71" s="266">
        <f>IF(C3=2,C70-1,"")</f>
      </c>
    </row>
    <row r="72" spans="2:3" ht="12.75">
      <c r="B72">
        <v>28</v>
      </c>
      <c r="C72" s="266">
        <f>IF(C3=2,C71-1,"")</f>
      </c>
    </row>
    <row r="73" spans="2:3" ht="12.75">
      <c r="B73">
        <v>29</v>
      </c>
      <c r="C73" s="266">
        <f>IF(C3=2,C72-1,"")</f>
      </c>
    </row>
    <row r="74" spans="2:3" ht="12.75">
      <c r="B74">
        <v>30</v>
      </c>
      <c r="C74" s="266">
        <f>IF(C3=2,"&lt;"&amp;C73,"")</f>
      </c>
    </row>
    <row r="75" spans="1:3" ht="12.75">
      <c r="A75" s="281" t="s">
        <v>256</v>
      </c>
      <c r="B75">
        <v>1</v>
      </c>
      <c r="C75" t="str">
        <f>C45</f>
        <v>année</v>
      </c>
    </row>
    <row r="76" spans="2:3" ht="12.75">
      <c r="B76">
        <v>2</v>
      </c>
      <c r="C76" s="266">
        <f>IF(C$3=1,C46-1,C46-2)</f>
        <v>2004</v>
      </c>
    </row>
    <row r="77" spans="2:3" ht="12.75">
      <c r="B77">
        <v>3</v>
      </c>
      <c r="C77" s="266">
        <f>C76+1</f>
        <v>2005</v>
      </c>
    </row>
    <row r="78" spans="2:3" ht="12.75">
      <c r="B78">
        <v>4</v>
      </c>
      <c r="C78" s="266">
        <f>C77+1</f>
        <v>2006</v>
      </c>
    </row>
    <row r="79" spans="2:3" ht="12.75">
      <c r="B79">
        <v>5</v>
      </c>
      <c r="C79" s="266">
        <f>C78+1</f>
        <v>2007</v>
      </c>
    </row>
    <row r="80" spans="2:3" ht="12.75">
      <c r="B80">
        <v>6</v>
      </c>
      <c r="C80" s="266">
        <f>C79+1</f>
        <v>2008</v>
      </c>
    </row>
    <row r="81" spans="1:3" ht="12.75">
      <c r="A81" s="281" t="s">
        <v>275</v>
      </c>
      <c r="B81">
        <v>1</v>
      </c>
      <c r="C81" s="266" t="str">
        <f>IF($C$3=1,"s.o.","année")</f>
        <v>année</v>
      </c>
    </row>
    <row r="82" spans="2:3" ht="12.75">
      <c r="B82">
        <v>2</v>
      </c>
      <c r="C82" s="266">
        <f>IF(C3=1,C46-1,C46-2)</f>
        <v>2004</v>
      </c>
    </row>
    <row r="83" spans="2:3" ht="12.75">
      <c r="B83">
        <v>3</v>
      </c>
      <c r="C83" s="266">
        <f>C82+1</f>
        <v>2005</v>
      </c>
    </row>
    <row r="84" spans="2:3" ht="12.75">
      <c r="B84">
        <v>4</v>
      </c>
      <c r="C84" s="266">
        <f>C83+1</f>
        <v>2006</v>
      </c>
    </row>
    <row r="85" spans="2:26" ht="12.75">
      <c r="B85">
        <v>5</v>
      </c>
      <c r="C85" s="266">
        <f>C84+1</f>
        <v>2007</v>
      </c>
      <c r="R85" s="1"/>
      <c r="S85" s="1"/>
      <c r="T85" s="1"/>
      <c r="U85" s="1"/>
      <c r="V85" s="1"/>
      <c r="W85" s="1"/>
      <c r="X85" s="1"/>
      <c r="Y85" s="1"/>
      <c r="Z85" s="1"/>
    </row>
    <row r="86" spans="2:26" ht="12.75">
      <c r="B86" s="266"/>
      <c r="R86" s="1"/>
      <c r="S86" s="1"/>
      <c r="T86" s="1"/>
      <c r="U86" s="1"/>
      <c r="V86" s="1"/>
      <c r="W86" s="1"/>
      <c r="X86" s="1"/>
      <c r="Y86" s="1"/>
      <c r="Z86" s="1"/>
    </row>
    <row r="87" spans="1:26" ht="12.75">
      <c r="A87" s="281" t="s">
        <v>184</v>
      </c>
      <c r="B87" t="s">
        <v>368</v>
      </c>
      <c r="R87" s="1"/>
      <c r="S87" s="1"/>
      <c r="T87" s="1"/>
      <c r="U87" s="1"/>
      <c r="V87" s="1"/>
      <c r="W87" s="1"/>
      <c r="X87" s="1"/>
      <c r="Y87" s="1"/>
      <c r="Z87" s="1"/>
    </row>
    <row r="88" spans="2:26" ht="12.75">
      <c r="B88" t="s">
        <v>369</v>
      </c>
      <c r="L88" t="e">
        <f>IF(#REF!&gt;0," ",0)</f>
        <v>#REF!</v>
      </c>
      <c r="M88" t="e">
        <f>IF(#REF!&gt;0," ",0)</f>
        <v>#REF!</v>
      </c>
      <c r="N88" t="e">
        <f>IF(#REF!&gt;0," ",0)</f>
        <v>#REF!</v>
      </c>
      <c r="R88" s="1"/>
      <c r="S88" s="1"/>
      <c r="T88" s="1"/>
      <c r="U88" s="1"/>
      <c r="V88" s="1"/>
      <c r="W88" s="1"/>
      <c r="X88" s="1"/>
      <c r="Y88" s="1"/>
      <c r="Z88" s="1"/>
    </row>
    <row r="89" spans="2:26" ht="12.75">
      <c r="B89" t="s">
        <v>370</v>
      </c>
      <c r="R89" s="1"/>
      <c r="S89" s="1"/>
      <c r="T89" s="1"/>
      <c r="U89" s="1"/>
      <c r="V89" s="1"/>
      <c r="W89" s="1"/>
      <c r="X89" s="1"/>
      <c r="Y89" s="1"/>
      <c r="Z89" s="1"/>
    </row>
    <row r="90" spans="2:26" ht="12.75">
      <c r="B90" t="s">
        <v>371</v>
      </c>
      <c r="L90" s="155"/>
      <c r="M90" s="155"/>
      <c r="N90" s="155"/>
      <c r="O90" s="199"/>
      <c r="P90" s="199"/>
      <c r="R90" s="1"/>
      <c r="S90" s="1"/>
      <c r="T90" s="1"/>
      <c r="U90" s="1"/>
      <c r="V90" s="1"/>
      <c r="W90" s="1"/>
      <c r="X90" s="1"/>
      <c r="Y90" s="1"/>
      <c r="Z90" s="1"/>
    </row>
    <row r="91" spans="1:26" ht="12.75">
      <c r="A91" s="282"/>
      <c r="B91" t="s">
        <v>372</v>
      </c>
      <c r="R91" s="1"/>
      <c r="S91" s="1"/>
      <c r="T91" s="1"/>
      <c r="U91" s="1"/>
      <c r="V91" s="1"/>
      <c r="W91" s="1"/>
      <c r="X91" s="1"/>
      <c r="Y91" s="1"/>
      <c r="Z91" s="1"/>
    </row>
    <row r="92" spans="2:26" ht="12.75">
      <c r="B92" t="s">
        <v>373</v>
      </c>
      <c r="R92" s="1"/>
      <c r="S92" s="1"/>
      <c r="T92" s="1"/>
      <c r="U92" s="1"/>
      <c r="V92" s="1"/>
      <c r="W92" s="1"/>
      <c r="X92" s="1"/>
      <c r="Y92" s="1"/>
      <c r="Z92" s="1"/>
    </row>
    <row r="93" spans="2:26" ht="12.75">
      <c r="B93" t="s">
        <v>587</v>
      </c>
      <c r="R93" s="1"/>
      <c r="S93" s="1"/>
      <c r="T93" s="1"/>
      <c r="U93" s="1"/>
      <c r="V93" s="1"/>
      <c r="W93" s="1"/>
      <c r="X93" s="1"/>
      <c r="Y93" s="1"/>
      <c r="Z93" s="1"/>
    </row>
    <row r="94" spans="1:26" ht="12.75">
      <c r="A94" s="281" t="s">
        <v>174</v>
      </c>
      <c r="B94" t="s">
        <v>374</v>
      </c>
      <c r="R94" s="1"/>
      <c r="S94" s="1"/>
      <c r="T94" s="1"/>
      <c r="U94" s="1"/>
      <c r="V94" s="1"/>
      <c r="W94" s="1"/>
      <c r="X94" s="1"/>
      <c r="Y94" s="1"/>
      <c r="Z94" s="1"/>
    </row>
    <row r="95" spans="2:26" ht="12.75">
      <c r="B95" t="s">
        <v>114</v>
      </c>
      <c r="R95" s="1"/>
      <c r="S95" s="1"/>
      <c r="T95" s="1"/>
      <c r="U95" s="1"/>
      <c r="V95" s="1"/>
      <c r="W95" s="1"/>
      <c r="X95" s="1"/>
      <c r="Y95" s="1"/>
      <c r="Z95" s="1"/>
    </row>
    <row r="96" spans="2:26" ht="12.75">
      <c r="B96" t="s">
        <v>375</v>
      </c>
      <c r="R96" s="1"/>
      <c r="S96" s="1"/>
      <c r="T96" s="1"/>
      <c r="U96" s="1"/>
      <c r="V96" s="1"/>
      <c r="W96" s="1"/>
      <c r="X96" s="1"/>
      <c r="Y96" s="1"/>
      <c r="Z96" s="1"/>
    </row>
    <row r="97" spans="2:26" ht="12.75">
      <c r="B97" t="s">
        <v>376</v>
      </c>
      <c r="R97" s="1"/>
      <c r="S97" s="1"/>
      <c r="T97" s="1"/>
      <c r="U97" s="1"/>
      <c r="V97" s="1"/>
      <c r="W97" s="1"/>
      <c r="X97" s="1"/>
      <c r="Y97" s="1"/>
      <c r="Z97" s="1"/>
    </row>
    <row r="98" spans="2:26" ht="12.75">
      <c r="B98" t="s">
        <v>377</v>
      </c>
      <c r="R98" s="1"/>
      <c r="S98" s="1"/>
      <c r="T98" s="1"/>
      <c r="U98" s="1"/>
      <c r="V98" s="1"/>
      <c r="W98" s="1"/>
      <c r="X98" s="1"/>
      <c r="Y98" s="1"/>
      <c r="Z98" s="1"/>
    </row>
    <row r="99" spans="2:26" ht="12.75">
      <c r="B99" t="s">
        <v>378</v>
      </c>
      <c r="R99" s="1"/>
      <c r="S99" s="1"/>
      <c r="T99" s="1"/>
      <c r="U99" s="1"/>
      <c r="V99" s="1"/>
      <c r="W99" s="1"/>
      <c r="X99" s="1"/>
      <c r="Y99" s="1"/>
      <c r="Z99" s="1"/>
    </row>
    <row r="100" spans="2:26" ht="12.75">
      <c r="B100" t="s">
        <v>379</v>
      </c>
      <c r="R100" s="1"/>
      <c r="S100" s="1"/>
      <c r="T100" s="1"/>
      <c r="U100" s="1"/>
      <c r="V100" s="1"/>
      <c r="W100" s="1"/>
      <c r="X100" s="1"/>
      <c r="Y100" s="1"/>
      <c r="Z100" s="1"/>
    </row>
    <row r="101" spans="2:26" ht="12.75">
      <c r="B101" t="s">
        <v>380</v>
      </c>
      <c r="R101" s="1"/>
      <c r="S101" s="1"/>
      <c r="T101" s="1"/>
      <c r="U101" s="1"/>
      <c r="V101" s="1"/>
      <c r="W101" s="1"/>
      <c r="X101" s="1"/>
      <c r="Y101" s="1"/>
      <c r="Z101" s="1"/>
    </row>
    <row r="102" spans="2:26" ht="12.75">
      <c r="B102" t="s">
        <v>587</v>
      </c>
      <c r="R102" s="1"/>
      <c r="S102" s="1"/>
      <c r="T102" s="1"/>
      <c r="U102" s="1"/>
      <c r="V102" s="1"/>
      <c r="W102" s="1"/>
      <c r="X102" s="1"/>
      <c r="Y102" s="1"/>
      <c r="Z102" s="1"/>
    </row>
    <row r="103" spans="1:26" ht="12.75">
      <c r="A103" s="281" t="s">
        <v>175</v>
      </c>
      <c r="B103" t="s">
        <v>381</v>
      </c>
      <c r="R103" s="1"/>
      <c r="S103" s="1"/>
      <c r="T103" s="1"/>
      <c r="U103" s="1"/>
      <c r="V103" s="1"/>
      <c r="W103" s="1"/>
      <c r="X103" s="1"/>
      <c r="Y103" s="1"/>
      <c r="Z103" s="1"/>
    </row>
    <row r="104" spans="2:26" ht="12.75">
      <c r="B104" t="s">
        <v>382</v>
      </c>
      <c r="R104" s="1"/>
      <c r="S104" s="1"/>
      <c r="T104" s="1"/>
      <c r="U104" s="1"/>
      <c r="V104" s="1"/>
      <c r="W104" s="1"/>
      <c r="X104" s="1"/>
      <c r="Y104" s="1"/>
      <c r="Z104" s="1"/>
    </row>
    <row r="105" spans="2:26" ht="12.75">
      <c r="B105" t="s">
        <v>383</v>
      </c>
      <c r="R105" s="1"/>
      <c r="S105" s="1"/>
      <c r="T105" s="1"/>
      <c r="U105" s="1"/>
      <c r="V105" s="1"/>
      <c r="W105" s="1"/>
      <c r="X105" s="1"/>
      <c r="Y105" s="1"/>
      <c r="Z105" s="1"/>
    </row>
    <row r="106" spans="2:26" ht="12.75">
      <c r="B106" t="s">
        <v>384</v>
      </c>
      <c r="R106" s="1"/>
      <c r="S106" s="1"/>
      <c r="T106" s="1"/>
      <c r="U106" s="1"/>
      <c r="V106" s="1"/>
      <c r="W106" s="1"/>
      <c r="X106" s="1"/>
      <c r="Y106" s="1"/>
      <c r="Z106" s="1"/>
    </row>
    <row r="107" spans="2:26" ht="12.75">
      <c r="B107" t="s">
        <v>587</v>
      </c>
      <c r="R107" s="1"/>
      <c r="S107" s="1"/>
      <c r="T107" s="1"/>
      <c r="U107" s="1"/>
      <c r="V107" s="1"/>
      <c r="W107" s="1"/>
      <c r="X107" s="1"/>
      <c r="Y107" s="1"/>
      <c r="Z107" s="1"/>
    </row>
    <row r="108" spans="1:26" ht="12.75">
      <c r="A108" s="281" t="s">
        <v>176</v>
      </c>
      <c r="B108" t="s">
        <v>385</v>
      </c>
      <c r="R108" s="1"/>
      <c r="S108" s="1"/>
      <c r="T108" s="1"/>
      <c r="U108" s="1"/>
      <c r="V108" s="1"/>
      <c r="W108" s="1"/>
      <c r="X108" s="1"/>
      <c r="Y108" s="1"/>
      <c r="Z108" s="1"/>
    </row>
    <row r="109" spans="2:26" ht="12.75">
      <c r="B109" t="s">
        <v>386</v>
      </c>
      <c r="R109" s="1"/>
      <c r="S109" s="1"/>
      <c r="T109" s="1"/>
      <c r="U109" s="1"/>
      <c r="V109" s="1"/>
      <c r="W109" s="1"/>
      <c r="X109" s="1"/>
      <c r="Y109" s="1"/>
      <c r="Z109" s="1"/>
    </row>
    <row r="110" spans="2:26" ht="12.75">
      <c r="B110" t="s">
        <v>387</v>
      </c>
      <c r="R110" s="1"/>
      <c r="S110" s="1"/>
      <c r="T110" s="1"/>
      <c r="U110" s="1"/>
      <c r="V110" s="1"/>
      <c r="W110" s="1"/>
      <c r="X110" s="1"/>
      <c r="Y110" s="1"/>
      <c r="Z110" s="1"/>
    </row>
    <row r="111" spans="2:26" ht="12.75">
      <c r="B111" t="s">
        <v>587</v>
      </c>
      <c r="R111" s="1"/>
      <c r="S111" s="1"/>
      <c r="T111" s="1"/>
      <c r="U111" s="1"/>
      <c r="V111" s="1"/>
      <c r="W111" s="1"/>
      <c r="X111" s="1"/>
      <c r="Y111" s="1"/>
      <c r="Z111" s="1"/>
    </row>
    <row r="112" spans="1:26" ht="12.75">
      <c r="A112" s="281" t="s">
        <v>263</v>
      </c>
      <c r="B112" s="266">
        <f ca="1">YEAR(TODAY())</f>
        <v>2007</v>
      </c>
      <c r="R112" s="1"/>
      <c r="S112" s="1"/>
      <c r="T112" s="1"/>
      <c r="U112" s="1"/>
      <c r="V112" s="1"/>
      <c r="W112" s="1"/>
      <c r="X112" s="1"/>
      <c r="Y112" s="1"/>
      <c r="Z112" s="1"/>
    </row>
    <row r="113" spans="2:26" ht="12.75">
      <c r="B113" s="266">
        <f>B112+1</f>
        <v>2008</v>
      </c>
      <c r="R113" s="1"/>
      <c r="S113" s="1"/>
      <c r="T113" s="1"/>
      <c r="U113" s="1"/>
      <c r="V113" s="1"/>
      <c r="W113" s="1"/>
      <c r="X113" s="1"/>
      <c r="Y113" s="1"/>
      <c r="Z113" s="1"/>
    </row>
    <row r="114" spans="2:26" ht="12.75">
      <c r="B114" s="266">
        <f aca="true" t="shared" si="1" ref="B114:B125">B113+1</f>
        <v>2009</v>
      </c>
      <c r="R114" s="1"/>
      <c r="S114" s="1"/>
      <c r="T114" s="1"/>
      <c r="U114" s="1"/>
      <c r="V114" s="1"/>
      <c r="W114" s="1"/>
      <c r="X114" s="1"/>
      <c r="Y114" s="1"/>
      <c r="Z114" s="1"/>
    </row>
    <row r="115" spans="2:26" ht="12.75">
      <c r="B115" s="266">
        <f t="shared" si="1"/>
        <v>2010</v>
      </c>
      <c r="R115" s="1"/>
      <c r="S115" s="1"/>
      <c r="T115" s="1"/>
      <c r="U115" s="1"/>
      <c r="V115" s="1"/>
      <c r="W115" s="1"/>
      <c r="X115" s="1"/>
      <c r="Y115" s="1"/>
      <c r="Z115" s="1"/>
    </row>
    <row r="116" spans="2:26" ht="12.75">
      <c r="B116" s="266">
        <f t="shared" si="1"/>
        <v>2011</v>
      </c>
      <c r="R116" s="1"/>
      <c r="S116" s="1"/>
      <c r="T116" s="1"/>
      <c r="U116" s="1"/>
      <c r="V116" s="1"/>
      <c r="W116" s="1"/>
      <c r="X116" s="1"/>
      <c r="Y116" s="1"/>
      <c r="Z116" s="1"/>
    </row>
    <row r="117" spans="2:26" ht="12.75">
      <c r="B117" s="266">
        <f t="shared" si="1"/>
        <v>2012</v>
      </c>
      <c r="R117" s="1"/>
      <c r="S117" s="1"/>
      <c r="T117" s="1"/>
      <c r="U117" s="1"/>
      <c r="V117" s="1"/>
      <c r="W117" s="1"/>
      <c r="X117" s="1"/>
      <c r="Y117" s="1"/>
      <c r="Z117" s="1"/>
    </row>
    <row r="118" spans="2:26" ht="12.75">
      <c r="B118" s="266">
        <f t="shared" si="1"/>
        <v>2013</v>
      </c>
      <c r="R118" s="1"/>
      <c r="S118" s="1"/>
      <c r="T118" s="1"/>
      <c r="U118" s="1"/>
      <c r="V118" s="1"/>
      <c r="W118" s="1"/>
      <c r="X118" s="1"/>
      <c r="Y118" s="1"/>
      <c r="Z118" s="1"/>
    </row>
    <row r="119" spans="2:26" ht="12.75">
      <c r="B119" s="266">
        <f t="shared" si="1"/>
        <v>2014</v>
      </c>
      <c r="R119" s="1"/>
      <c r="S119" s="1"/>
      <c r="T119" s="1"/>
      <c r="U119" s="1"/>
      <c r="V119" s="1"/>
      <c r="W119" s="1"/>
      <c r="X119" s="1"/>
      <c r="Y119" s="1"/>
      <c r="Z119" s="1"/>
    </row>
    <row r="120" spans="2:26" ht="12.75">
      <c r="B120" s="266">
        <f t="shared" si="1"/>
        <v>2015</v>
      </c>
      <c r="R120" s="1"/>
      <c r="S120" s="1"/>
      <c r="T120" s="1"/>
      <c r="U120" s="1"/>
      <c r="V120" s="1"/>
      <c r="W120" s="1"/>
      <c r="X120" s="1"/>
      <c r="Y120" s="1"/>
      <c r="Z120" s="1"/>
    </row>
    <row r="121" spans="2:26" ht="12.75">
      <c r="B121" s="266">
        <f t="shared" si="1"/>
        <v>2016</v>
      </c>
      <c r="R121" s="1"/>
      <c r="S121" s="1"/>
      <c r="T121" s="1"/>
      <c r="U121" s="1"/>
      <c r="V121" s="1"/>
      <c r="W121" s="1"/>
      <c r="X121" s="1"/>
      <c r="Y121" s="1"/>
      <c r="Z121" s="1"/>
    </row>
    <row r="122" spans="2:26" ht="12.75">
      <c r="B122" s="266">
        <f t="shared" si="1"/>
        <v>2017</v>
      </c>
      <c r="R122" s="1"/>
      <c r="S122" s="1"/>
      <c r="T122" s="1"/>
      <c r="U122" s="1"/>
      <c r="V122" s="1"/>
      <c r="W122" s="1"/>
      <c r="X122" s="1"/>
      <c r="Y122" s="1"/>
      <c r="Z122" s="1"/>
    </row>
    <row r="123" spans="2:26" ht="12.75">
      <c r="B123" s="266">
        <f t="shared" si="1"/>
        <v>2018</v>
      </c>
      <c r="R123" s="1"/>
      <c r="S123" s="1"/>
      <c r="T123" s="1"/>
      <c r="U123" s="1"/>
      <c r="V123" s="1"/>
      <c r="W123" s="1"/>
      <c r="X123" s="1"/>
      <c r="Y123" s="1"/>
      <c r="Z123" s="1"/>
    </row>
    <row r="124" spans="2:26" ht="12.75">
      <c r="B124" s="266">
        <f t="shared" si="1"/>
        <v>2019</v>
      </c>
      <c r="R124" s="1"/>
      <c r="S124" s="1"/>
      <c r="T124" s="1"/>
      <c r="U124" s="1"/>
      <c r="V124" s="1"/>
      <c r="W124" s="1"/>
      <c r="X124" s="1"/>
      <c r="Y124" s="1"/>
      <c r="Z124" s="1"/>
    </row>
    <row r="125" spans="2:26" ht="12.75">
      <c r="B125" s="266">
        <f t="shared" si="1"/>
        <v>2020</v>
      </c>
      <c r="R125" s="1"/>
      <c r="S125" s="1"/>
      <c r="T125" s="1"/>
      <c r="U125" s="1"/>
      <c r="V125" s="1"/>
      <c r="W125" s="1"/>
      <c r="X125" s="1"/>
      <c r="Y125" s="1"/>
      <c r="Z125" s="1"/>
    </row>
    <row r="126" spans="2:26" ht="12.75">
      <c r="B126" s="266" t="str">
        <f>"&gt;"&amp;B125</f>
        <v>&gt;2020</v>
      </c>
      <c r="R126" s="1"/>
      <c r="S126" s="1"/>
      <c r="T126" s="1"/>
      <c r="U126" s="1"/>
      <c r="V126" s="1"/>
      <c r="W126" s="1"/>
      <c r="X126" s="1"/>
      <c r="Y126" s="1"/>
      <c r="Z126" s="1"/>
    </row>
    <row r="127" spans="18:26" ht="12.75">
      <c r="R127" s="1"/>
      <c r="S127" s="1"/>
      <c r="T127" s="1"/>
      <c r="U127" s="1"/>
      <c r="V127" s="1"/>
      <c r="W127" s="1"/>
      <c r="X127" s="1"/>
      <c r="Y127" s="1"/>
      <c r="Z127" s="1"/>
    </row>
    <row r="128" spans="18:26" ht="12.75">
      <c r="R128" s="1"/>
      <c r="S128" s="1"/>
      <c r="T128" s="1"/>
      <c r="U128" s="1"/>
      <c r="V128" s="1"/>
      <c r="W128" s="1"/>
      <c r="X128" s="1"/>
      <c r="Y128" s="1"/>
      <c r="Z128" s="1"/>
    </row>
    <row r="129" spans="18:26" ht="12.75">
      <c r="R129" s="1"/>
      <c r="S129" s="1"/>
      <c r="T129" s="1"/>
      <c r="U129" s="1"/>
      <c r="V129" s="1"/>
      <c r="W129" s="1"/>
      <c r="X129" s="1"/>
      <c r="Y129" s="1"/>
      <c r="Z129" s="1"/>
    </row>
    <row r="130" spans="18:26" ht="12.75">
      <c r="R130" s="1"/>
      <c r="S130" s="1"/>
      <c r="T130" s="1"/>
      <c r="U130" s="1"/>
      <c r="V130" s="1"/>
      <c r="W130" s="1"/>
      <c r="X130" s="1"/>
      <c r="Y130" s="1"/>
      <c r="Z130" s="1"/>
    </row>
    <row r="131" spans="18:26" ht="12.75">
      <c r="R131" s="1"/>
      <c r="S131" s="1"/>
      <c r="T131" s="1"/>
      <c r="U131" s="1"/>
      <c r="V131" s="1"/>
      <c r="W131" s="1"/>
      <c r="X131" s="1"/>
      <c r="Y131" s="1"/>
      <c r="Z131" s="1"/>
    </row>
    <row r="132" spans="18:26" ht="12.75">
      <c r="R132" s="1"/>
      <c r="S132" s="1"/>
      <c r="T132" s="1"/>
      <c r="U132" s="1"/>
      <c r="V132" s="1"/>
      <c r="W132" s="1"/>
      <c r="X132" s="1"/>
      <c r="Y132" s="1"/>
      <c r="Z132" s="1"/>
    </row>
    <row r="133" spans="18:26" ht="12.75">
      <c r="R133" s="1"/>
      <c r="S133" s="1"/>
      <c r="T133" s="1"/>
      <c r="U133" s="1"/>
      <c r="V133" s="1"/>
      <c r="W133" s="1"/>
      <c r="X133" s="1"/>
      <c r="Y133" s="1"/>
      <c r="Z133" s="1"/>
    </row>
    <row r="134" spans="18:26" ht="12.75">
      <c r="R134" s="1"/>
      <c r="S134" s="1"/>
      <c r="T134" s="1"/>
      <c r="U134" s="1"/>
      <c r="V134" s="1"/>
      <c r="W134" s="1"/>
      <c r="X134" s="1"/>
      <c r="Y134" s="1"/>
      <c r="Z134" s="1"/>
    </row>
    <row r="135" spans="18:26" ht="12.75">
      <c r="R135" s="1"/>
      <c r="S135" s="1"/>
      <c r="T135" s="1"/>
      <c r="U135" s="1"/>
      <c r="V135" s="1"/>
      <c r="W135" s="1"/>
      <c r="X135" s="1"/>
      <c r="Y135" s="1"/>
      <c r="Z135" s="1"/>
    </row>
    <row r="136" spans="18:26" ht="12.75">
      <c r="R136" s="1"/>
      <c r="S136" s="1"/>
      <c r="T136" s="1"/>
      <c r="U136" s="1"/>
      <c r="V136" s="1"/>
      <c r="W136" s="1"/>
      <c r="X136" s="1"/>
      <c r="Y136" s="1"/>
      <c r="Z136" s="1"/>
    </row>
    <row r="137" spans="18:26" ht="12.75">
      <c r="R137" s="1"/>
      <c r="S137" s="1"/>
      <c r="T137" s="1"/>
      <c r="U137" s="1"/>
      <c r="V137" s="1"/>
      <c r="W137" s="1"/>
      <c r="X137" s="1"/>
      <c r="Y137" s="1"/>
      <c r="Z137" s="1"/>
    </row>
    <row r="138" spans="18:26" ht="12.75">
      <c r="R138" s="1"/>
      <c r="S138" s="1"/>
      <c r="T138" s="1"/>
      <c r="U138" s="1"/>
      <c r="V138" s="1"/>
      <c r="W138" s="1"/>
      <c r="X138" s="1"/>
      <c r="Y138" s="1"/>
      <c r="Z138" s="1"/>
    </row>
    <row r="139" spans="1:26" ht="12.75">
      <c r="A139" s="282"/>
      <c r="R139" s="1"/>
      <c r="S139" s="1"/>
      <c r="T139" s="1"/>
      <c r="U139" s="1"/>
      <c r="V139" s="1"/>
      <c r="W139" s="1"/>
      <c r="X139" s="1"/>
      <c r="Y139" s="1"/>
      <c r="Z139" s="1"/>
    </row>
    <row r="140" spans="1:26" ht="12.75">
      <c r="A140" s="282"/>
      <c r="R140" s="1"/>
      <c r="S140" s="1"/>
      <c r="T140" s="1"/>
      <c r="U140" s="1"/>
      <c r="V140" s="1"/>
      <c r="W140" s="1"/>
      <c r="X140" s="1"/>
      <c r="Y140" s="1"/>
      <c r="Z140" s="1"/>
    </row>
    <row r="141" spans="1:26" ht="12.75">
      <c r="A141" s="282"/>
      <c r="R141" s="1"/>
      <c r="S141" s="1"/>
      <c r="T141" s="1"/>
      <c r="U141" s="1"/>
      <c r="V141" s="1"/>
      <c r="W141" s="1"/>
      <c r="X141" s="1"/>
      <c r="Y141" s="1"/>
      <c r="Z141" s="1"/>
    </row>
    <row r="142" spans="18:26" ht="12.75">
      <c r="R142" s="1"/>
      <c r="S142" s="1"/>
      <c r="T142" s="1"/>
      <c r="U142" s="1"/>
      <c r="V142" s="1"/>
      <c r="W142" s="1"/>
      <c r="X142" s="1"/>
      <c r="Y142" s="1"/>
      <c r="Z142" s="1"/>
    </row>
    <row r="143" spans="18:26" ht="12.75">
      <c r="R143" s="1"/>
      <c r="S143" s="1"/>
      <c r="T143" s="1"/>
      <c r="U143" s="1"/>
      <c r="V143" s="1"/>
      <c r="W143" s="1"/>
      <c r="X143" s="1"/>
      <c r="Y143" s="1"/>
      <c r="Z143" s="1"/>
    </row>
    <row r="144" spans="18:26" ht="12.75">
      <c r="R144" s="1"/>
      <c r="S144" s="1"/>
      <c r="T144" s="1"/>
      <c r="U144" s="1"/>
      <c r="V144" s="1"/>
      <c r="W144" s="1"/>
      <c r="X144" s="1"/>
      <c r="Y144" s="1"/>
      <c r="Z144" s="1"/>
    </row>
    <row r="145" spans="18:26" ht="12.75">
      <c r="R145" s="1"/>
      <c r="S145" s="1"/>
      <c r="T145" s="1"/>
      <c r="U145" s="1"/>
      <c r="V145" s="1"/>
      <c r="W145" s="1"/>
      <c r="X145" s="1"/>
      <c r="Y145" s="1"/>
      <c r="Z145" s="1"/>
    </row>
    <row r="146" spans="18:26" ht="12.75">
      <c r="R146" s="1"/>
      <c r="S146" s="1"/>
      <c r="T146" s="1"/>
      <c r="U146" s="1"/>
      <c r="V146" s="1"/>
      <c r="W146" s="1"/>
      <c r="X146" s="1"/>
      <c r="Y146" s="1"/>
      <c r="Z146" s="1"/>
    </row>
    <row r="147" spans="18:26" ht="12.75">
      <c r="R147" s="1"/>
      <c r="S147" s="1"/>
      <c r="T147" s="1"/>
      <c r="U147" s="1"/>
      <c r="V147" s="1"/>
      <c r="W147" s="1"/>
      <c r="X147" s="1"/>
      <c r="Y147" s="1"/>
      <c r="Z147" s="1"/>
    </row>
    <row r="148" spans="18:26" ht="12.75">
      <c r="R148" s="1"/>
      <c r="S148" s="1"/>
      <c r="T148" s="1"/>
      <c r="U148" s="1"/>
      <c r="V148" s="1"/>
      <c r="W148" s="1"/>
      <c r="X148" s="1"/>
      <c r="Y148" s="1"/>
      <c r="Z148" s="1"/>
    </row>
    <row r="149" spans="18:26" ht="12.75">
      <c r="R149" s="1"/>
      <c r="S149" s="1"/>
      <c r="T149" s="1"/>
      <c r="U149" s="1"/>
      <c r="V149" s="1"/>
      <c r="W149" s="1"/>
      <c r="X149" s="1"/>
      <c r="Y149" s="1"/>
      <c r="Z149" s="1"/>
    </row>
    <row r="150" spans="18:26" ht="12.75">
      <c r="R150" s="1"/>
      <c r="S150" s="1"/>
      <c r="T150" s="1"/>
      <c r="U150" s="1"/>
      <c r="V150" s="1"/>
      <c r="W150" s="1"/>
      <c r="X150" s="1"/>
      <c r="Y150" s="1"/>
      <c r="Z150" s="1"/>
    </row>
    <row r="151" spans="18:26" ht="12.75">
      <c r="R151" s="1"/>
      <c r="S151" s="1"/>
      <c r="T151" s="1"/>
      <c r="U151" s="1"/>
      <c r="V151" s="1"/>
      <c r="W151" s="1"/>
      <c r="X151" s="1"/>
      <c r="Y151" s="1"/>
      <c r="Z151" s="1"/>
    </row>
    <row r="152" spans="18:26" ht="12.75">
      <c r="R152" s="1"/>
      <c r="S152" s="1"/>
      <c r="T152" s="1"/>
      <c r="U152" s="1"/>
      <c r="V152" s="1"/>
      <c r="W152" s="1"/>
      <c r="X152" s="1"/>
      <c r="Y152" s="1"/>
      <c r="Z152" s="1"/>
    </row>
    <row r="153" spans="18:26" ht="12.75">
      <c r="R153" s="1"/>
      <c r="S153" s="1"/>
      <c r="T153" s="1"/>
      <c r="U153" s="1"/>
      <c r="V153" s="1"/>
      <c r="W153" s="1"/>
      <c r="X153" s="1"/>
      <c r="Y153" s="1"/>
      <c r="Z153" s="1"/>
    </row>
    <row r="154" spans="18:26" ht="12.75">
      <c r="R154" s="1"/>
      <c r="S154" s="1"/>
      <c r="T154" s="1"/>
      <c r="U154" s="1"/>
      <c r="V154" s="1"/>
      <c r="W154" s="1"/>
      <c r="X154" s="1"/>
      <c r="Y154" s="1"/>
      <c r="Z154" s="1"/>
    </row>
    <row r="155" spans="18:26" ht="12.75">
      <c r="R155" s="1"/>
      <c r="S155" s="1"/>
      <c r="T155" s="1"/>
      <c r="U155" s="1"/>
      <c r="V155" s="1"/>
      <c r="W155" s="1"/>
      <c r="X155" s="1"/>
      <c r="Y155" s="1"/>
      <c r="Z155" s="1"/>
    </row>
    <row r="156" spans="18:26" ht="12.75">
      <c r="R156" s="1"/>
      <c r="S156" s="1"/>
      <c r="T156" s="1"/>
      <c r="U156" s="1"/>
      <c r="V156" s="1"/>
      <c r="W156" s="1"/>
      <c r="X156" s="1"/>
      <c r="Y156" s="1"/>
      <c r="Z156" s="1"/>
    </row>
    <row r="157" spans="18:26" ht="12.75">
      <c r="R157" s="1"/>
      <c r="S157" s="1"/>
      <c r="T157" s="1"/>
      <c r="U157" s="1"/>
      <c r="V157" s="1"/>
      <c r="W157" s="1"/>
      <c r="X157" s="1"/>
      <c r="Y157" s="1"/>
      <c r="Z157" s="1"/>
    </row>
    <row r="202" spans="2:3" ht="12.75">
      <c r="B202" s="1"/>
      <c r="C202" s="1"/>
    </row>
    <row r="203" ht="12.75">
      <c r="A203" s="282"/>
    </row>
    <row r="222" spans="2:3" ht="12.75">
      <c r="B222" s="1"/>
      <c r="C222" s="1"/>
    </row>
    <row r="223" spans="1:3" ht="12.75">
      <c r="A223" s="282"/>
      <c r="B223" s="1"/>
      <c r="C223" s="1"/>
    </row>
    <row r="224" ht="12.75">
      <c r="A224" s="282"/>
    </row>
    <row r="244" spans="2:3" ht="12.75">
      <c r="B244" s="1"/>
      <c r="C244" s="1"/>
    </row>
    <row r="245" ht="12.75">
      <c r="A245" s="282"/>
    </row>
    <row r="470" spans="1:3" ht="12.75">
      <c r="A470" s="282"/>
      <c r="B470" s="1"/>
      <c r="C470" s="1"/>
    </row>
    <row r="471" spans="1:3" ht="12.75">
      <c r="A471" s="283"/>
      <c r="B471" s="55"/>
      <c r="C471" s="55"/>
    </row>
    <row r="472" spans="1:3" ht="12.75">
      <c r="A472" s="283"/>
      <c r="B472" s="55"/>
      <c r="C472" s="55"/>
    </row>
    <row r="515" spans="1:3" ht="12.75">
      <c r="A515" s="282"/>
      <c r="B515" s="1"/>
      <c r="C515" s="1"/>
    </row>
    <row r="516" spans="1:3" ht="12.75">
      <c r="A516" s="283"/>
      <c r="B516" s="55"/>
      <c r="C516" s="55"/>
    </row>
    <row r="517" spans="1:3" ht="12.75">
      <c r="A517" s="283"/>
      <c r="B517" s="55"/>
      <c r="C517" s="55"/>
    </row>
    <row r="560" spans="1:3" ht="12.75">
      <c r="A560" s="282"/>
      <c r="B560" s="1"/>
      <c r="C560" s="1"/>
    </row>
    <row r="561" spans="1:3" ht="12.75">
      <c r="A561" s="283"/>
      <c r="B561" s="55"/>
      <c r="C561" s="55"/>
    </row>
    <row r="562" spans="1:3" ht="12.75">
      <c r="A562" s="283"/>
      <c r="B562" s="55"/>
      <c r="C562" s="55"/>
    </row>
  </sheetData>
  <sheetProtection formatRows="0" selectLockedCells="1"/>
  <conditionalFormatting sqref="A16">
    <cfRule type="cellIs" priority="1" dxfId="0" operator="equal" stopIfTrue="1">
      <formula>"month"</formula>
    </cfRule>
  </conditionalFormatting>
  <conditionalFormatting sqref="E44">
    <cfRule type="cellIs" priority="2" dxfId="1" operator="equal" stopIfTrue="1">
      <formula>0</formula>
    </cfRule>
  </conditionalFormatting>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AR580"/>
  <sheetViews>
    <sheetView showRowColHeaders="0" tabSelected="1" zoomScaleSheetLayoutView="100" workbookViewId="0" topLeftCell="A1">
      <pane ySplit="2" topLeftCell="BM3" activePane="bottomLeft" state="frozen"/>
      <selection pane="topLeft" activeCell="A1" sqref="A1"/>
      <selection pane="bottomLeft" activeCell="D6" sqref="D6"/>
    </sheetView>
  </sheetViews>
  <sheetFormatPr defaultColWidth="9.140625" defaultRowHeight="12.75"/>
  <cols>
    <col min="1" max="1" width="3.140625" style="1" customWidth="1"/>
    <col min="2" max="2" width="25.57421875" style="1" customWidth="1"/>
    <col min="3" max="3" width="2.57421875" style="1" customWidth="1"/>
    <col min="4" max="10" width="14.28125" style="1" customWidth="1"/>
    <col min="11" max="11" width="11.8515625" style="1" customWidth="1"/>
    <col min="12" max="12" width="60.8515625" style="1" customWidth="1"/>
    <col min="13" max="13" width="18.7109375" style="0" customWidth="1"/>
    <col min="14" max="14" width="10.28125" style="0" customWidth="1"/>
    <col min="15" max="15" width="27.7109375" style="0" customWidth="1"/>
    <col min="17" max="17" width="33.421875" style="0" customWidth="1"/>
    <col min="19" max="19" width="11.8515625" style="0" customWidth="1"/>
    <col min="20" max="20" width="10.140625" style="0" customWidth="1"/>
    <col min="21" max="21" width="10.57421875" style="0" customWidth="1"/>
    <col min="22" max="24" width="9.8515625" style="0" customWidth="1"/>
    <col min="25" max="25" width="10.421875" style="0" customWidth="1"/>
    <col min="26" max="44" width="9.140625" style="1" customWidth="1"/>
  </cols>
  <sheetData>
    <row r="1" spans="1:10" ht="12.75">
      <c r="A1"/>
      <c r="B1" s="9"/>
      <c r="C1" s="12"/>
      <c r="D1" s="13"/>
      <c r="E1" s="9"/>
      <c r="F1" s="9"/>
      <c r="G1" s="9"/>
      <c r="H1" s="9"/>
      <c r="I1" s="68"/>
      <c r="J1" s="68"/>
    </row>
    <row r="2" spans="4:10" ht="59.25" customHeight="1">
      <c r="D2" s="14"/>
      <c r="E2" s="663"/>
      <c r="F2" s="663"/>
      <c r="G2" s="663"/>
      <c r="H2" s="663"/>
      <c r="I2" s="663"/>
      <c r="J2" s="189"/>
    </row>
    <row r="3" spans="1:10" ht="9.75" customHeight="1">
      <c r="A3" s="106"/>
      <c r="I3" s="69"/>
      <c r="J3" s="69"/>
    </row>
    <row r="4" spans="2:10" ht="13.5" customHeight="1">
      <c r="B4" s="2"/>
      <c r="D4" s="677"/>
      <c r="E4" s="678"/>
      <c r="F4" s="678"/>
      <c r="G4" s="679"/>
      <c r="I4" s="69"/>
      <c r="J4" s="69"/>
    </row>
    <row r="5" spans="4:10" ht="4.5" customHeight="1">
      <c r="D5" s="680"/>
      <c r="E5" s="681"/>
      <c r="F5" s="681"/>
      <c r="G5" s="682"/>
      <c r="H5" s="8"/>
      <c r="I5" s="70"/>
      <c r="J5" s="70"/>
    </row>
    <row r="6" spans="2:10" ht="12.75" customHeight="1">
      <c r="B6" s="2" t="s">
        <v>579</v>
      </c>
      <c r="D6" s="563"/>
      <c r="E6" s="564"/>
      <c r="F6" s="564"/>
      <c r="G6" s="564"/>
      <c r="H6" s="564"/>
      <c r="I6" s="218"/>
      <c r="J6" s="190"/>
    </row>
    <row r="7" spans="2:10" ht="15.75" customHeight="1">
      <c r="B7" s="2" t="s">
        <v>580</v>
      </c>
      <c r="D7" s="563"/>
      <c r="E7" s="564"/>
      <c r="F7" s="564"/>
      <c r="G7" s="564"/>
      <c r="H7" s="565"/>
      <c r="I7" s="69"/>
      <c r="J7" s="69"/>
    </row>
    <row r="8" spans="2:10" ht="12.75" customHeight="1">
      <c r="B8" s="2" t="s">
        <v>581</v>
      </c>
      <c r="D8" s="563"/>
      <c r="E8" s="564"/>
      <c r="F8" s="564"/>
      <c r="G8" s="564"/>
      <c r="H8" s="565"/>
      <c r="I8" s="69"/>
      <c r="J8" s="69"/>
    </row>
    <row r="9" spans="4:10" ht="15.75" customHeight="1">
      <c r="D9" s="563"/>
      <c r="E9" s="564"/>
      <c r="F9" s="564"/>
      <c r="G9" s="564"/>
      <c r="H9" s="565"/>
      <c r="I9" s="69"/>
      <c r="J9" s="69"/>
    </row>
    <row r="10" spans="4:10" ht="15.75" customHeight="1">
      <c r="D10" s="563"/>
      <c r="E10" s="564"/>
      <c r="F10" s="564"/>
      <c r="G10" s="564"/>
      <c r="H10" s="565"/>
      <c r="I10" s="69"/>
      <c r="J10" s="69"/>
    </row>
    <row r="11" spans="4:10" ht="12.75">
      <c r="D11" s="563"/>
      <c r="E11" s="564"/>
      <c r="F11" s="564"/>
      <c r="G11" s="564"/>
      <c r="H11" s="565"/>
      <c r="I11" s="69"/>
      <c r="J11" s="69"/>
    </row>
    <row r="12" spans="2:10" ht="12.75">
      <c r="B12" s="2" t="s">
        <v>575</v>
      </c>
      <c r="D12" s="566"/>
      <c r="E12" s="567"/>
      <c r="F12" s="4" t="s">
        <v>576</v>
      </c>
      <c r="G12" s="664"/>
      <c r="H12" s="665"/>
      <c r="I12" s="69"/>
      <c r="J12" s="69"/>
    </row>
    <row r="13" spans="2:10" ht="12.75">
      <c r="B13" s="2" t="str">
        <f>IF(ISBLANK(D13),"COURRIEL  ",IF(OR(ISERR(FIND("@",D13)),NOT(ISERR(FIND(" ",D13))),ISERR(FIND(".",D13))),"Courriel invalide  ","COURRIEL  "))</f>
        <v>COURRIEL  </v>
      </c>
      <c r="D13" s="568"/>
      <c r="E13" s="569"/>
      <c r="F13" s="569"/>
      <c r="G13" s="569"/>
      <c r="H13" s="570"/>
      <c r="I13" s="69"/>
      <c r="J13" s="69"/>
    </row>
    <row r="14" spans="2:10" ht="26.25" customHeight="1">
      <c r="B14" s="2" t="s">
        <v>577</v>
      </c>
      <c r="D14" s="268" t="e">
        <f>CHOOSE(2!C5,2!B5,2!B6,2!B7)</f>
        <v>#VALUE!</v>
      </c>
      <c r="I14" s="69"/>
      <c r="J14" s="69"/>
    </row>
    <row r="15" spans="2:10" ht="39.75" customHeight="1">
      <c r="B15" s="2"/>
      <c r="D15" s="268"/>
      <c r="I15" s="69"/>
      <c r="J15" s="69"/>
    </row>
    <row r="16" spans="2:10" ht="19.5" customHeight="1">
      <c r="B16" s="2" t="s">
        <v>539</v>
      </c>
      <c r="D16" s="267"/>
      <c r="E16" s="267"/>
      <c r="F16" s="154"/>
      <c r="G16" s="161"/>
      <c r="I16" s="69"/>
      <c r="J16" s="69"/>
    </row>
    <row r="17" spans="2:10" ht="18.75" customHeight="1">
      <c r="B17" s="2" t="str">
        <f>IF(2!C3=2,"DERNIERS ÉTATS FINANCIERS ","FIN DE L'EXERCICE FINANCIER ")</f>
        <v>FIN DE L'EXERCICE FINANCIER </v>
      </c>
      <c r="D17" s="267"/>
      <c r="E17" s="267"/>
      <c r="F17" s="154"/>
      <c r="I17" s="69"/>
      <c r="J17" s="69"/>
    </row>
    <row r="18" spans="2:10" ht="18.75" customHeight="1">
      <c r="B18" s="2" t="s">
        <v>540</v>
      </c>
      <c r="D18" s="267"/>
      <c r="E18" s="267"/>
      <c r="F18" s="154"/>
      <c r="I18" s="69"/>
      <c r="J18" s="69"/>
    </row>
    <row r="19" spans="2:10" ht="18.75" customHeight="1">
      <c r="B19" s="2" t="s">
        <v>578</v>
      </c>
      <c r="D19" s="246"/>
      <c r="I19" s="69"/>
      <c r="J19" s="69"/>
    </row>
    <row r="20" spans="2:10" ht="18.75" customHeight="1">
      <c r="B20" s="2" t="s">
        <v>583</v>
      </c>
      <c r="D20" s="246"/>
      <c r="E20" s="10"/>
      <c r="I20" s="69"/>
      <c r="J20" s="69"/>
    </row>
    <row r="21" spans="2:10" ht="18.75" customHeight="1">
      <c r="B21" s="2" t="s">
        <v>582</v>
      </c>
      <c r="D21" s="247">
        <v>0</v>
      </c>
      <c r="I21" s="69"/>
      <c r="J21" s="69"/>
    </row>
    <row r="22" spans="2:10" ht="17.25" customHeight="1">
      <c r="B22" s="6" t="s">
        <v>541</v>
      </c>
      <c r="E22" s="7"/>
      <c r="F22" s="3"/>
      <c r="I22" s="69"/>
      <c r="J22" s="69"/>
    </row>
    <row r="23" spans="9:10" ht="12.75">
      <c r="I23" s="69"/>
      <c r="J23" s="69"/>
    </row>
    <row r="24" spans="2:10" ht="12.75">
      <c r="B24" s="294"/>
      <c r="I24" s="69"/>
      <c r="J24" s="69"/>
    </row>
    <row r="25" spans="9:10" ht="8.25" customHeight="1">
      <c r="I25" s="69"/>
      <c r="J25" s="69"/>
    </row>
    <row r="26" spans="1:11" ht="15.75" customHeight="1">
      <c r="A26" s="329"/>
      <c r="B26" s="17"/>
      <c r="C26" s="244"/>
      <c r="D26" s="245" t="str">
        <f>2!G$24</f>
        <v>HISTORIQUE</v>
      </c>
      <c r="E26" s="203">
        <f>2!H$24</f>
        <v>0</v>
      </c>
      <c r="F26" s="203">
        <f>2!I$24</f>
        <v>0</v>
      </c>
      <c r="G26" s="203">
        <f>2!J$24</f>
        <v>0</v>
      </c>
      <c r="H26" s="203" t="str">
        <f>2!K$24</f>
        <v>PROJETÉ</v>
      </c>
      <c r="I26" s="203">
        <f>2!L$24</f>
        <v>0</v>
      </c>
      <c r="J26" s="203">
        <f>2!M$24</f>
        <v>0</v>
      </c>
      <c r="K26" s="329"/>
    </row>
    <row r="27" spans="1:12" ht="12.75">
      <c r="A27" s="329"/>
      <c r="B27" s="205" t="s">
        <v>390</v>
      </c>
      <c r="C27" s="51"/>
      <c r="D27" s="276">
        <f>2!G$23</f>
        <v>38487</v>
      </c>
      <c r="E27" s="276">
        <f>2!H$23</f>
        <v>38852</v>
      </c>
      <c r="F27" s="276">
        <f>2!I$23</f>
        <v>39217</v>
      </c>
      <c r="G27" s="276">
        <f>2!J$23</f>
        <v>0</v>
      </c>
      <c r="H27" s="276">
        <f>2!K$23</f>
        <v>39582</v>
      </c>
      <c r="I27" s="276">
        <f>2!L$23</f>
        <v>39947</v>
      </c>
      <c r="J27" s="276">
        <f>2!M$23</f>
        <v>40312</v>
      </c>
      <c r="K27" s="329"/>
      <c r="L27" s="419"/>
    </row>
    <row r="28" spans="1:12" ht="12.75">
      <c r="A28" s="329"/>
      <c r="B28" s="259"/>
      <c r="C28" s="20"/>
      <c r="D28" s="466"/>
      <c r="E28" s="466"/>
      <c r="F28" s="466"/>
      <c r="G28" s="331"/>
      <c r="H28" s="466"/>
      <c r="I28" s="466"/>
      <c r="J28" s="466"/>
      <c r="K28" s="329"/>
      <c r="L28" s="246"/>
    </row>
    <row r="29" spans="1:12" ht="12.75">
      <c r="A29" s="329"/>
      <c r="B29" s="249"/>
      <c r="C29" s="21"/>
      <c r="D29" s="467"/>
      <c r="E29" s="467"/>
      <c r="F29" s="467"/>
      <c r="G29" s="405"/>
      <c r="H29" s="468"/>
      <c r="I29" s="467"/>
      <c r="J29" s="467"/>
      <c r="K29" s="329"/>
      <c r="L29" s="246"/>
    </row>
    <row r="30" spans="1:12" ht="12.75">
      <c r="A30" s="329"/>
      <c r="B30" s="249"/>
      <c r="C30" s="21"/>
      <c r="D30" s="467"/>
      <c r="E30" s="467"/>
      <c r="F30" s="467"/>
      <c r="G30" s="405"/>
      <c r="H30" s="467"/>
      <c r="I30" s="467"/>
      <c r="J30" s="467"/>
      <c r="K30" s="329"/>
      <c r="L30" s="246"/>
    </row>
    <row r="31" spans="1:12" ht="12.75">
      <c r="A31" s="329"/>
      <c r="B31" s="249"/>
      <c r="C31" s="21"/>
      <c r="D31" s="405"/>
      <c r="E31" s="405"/>
      <c r="F31" s="405"/>
      <c r="G31" s="405"/>
      <c r="H31" s="467"/>
      <c r="I31" s="467"/>
      <c r="J31" s="467"/>
      <c r="K31" s="329"/>
      <c r="L31" s="246"/>
    </row>
    <row r="32" spans="1:12" ht="12.75">
      <c r="A32" s="329"/>
      <c r="B32" s="250"/>
      <c r="C32" s="90"/>
      <c r="D32" s="406"/>
      <c r="E32" s="406"/>
      <c r="F32" s="406"/>
      <c r="G32" s="406"/>
      <c r="H32" s="406"/>
      <c r="I32" s="406"/>
      <c r="J32" s="406"/>
      <c r="K32" s="329"/>
      <c r="L32" s="246"/>
    </row>
    <row r="33" spans="1:12" ht="12.75">
      <c r="A33" s="329"/>
      <c r="B33" s="208" t="s">
        <v>208</v>
      </c>
      <c r="C33" s="220"/>
      <c r="D33" s="558">
        <f aca="true" t="shared" si="0" ref="D33:J33">IF(D27&gt;1,SUM(D28:D32),0)</f>
        <v>0</v>
      </c>
      <c r="E33" s="558">
        <f t="shared" si="0"/>
        <v>0</v>
      </c>
      <c r="F33" s="558">
        <f t="shared" si="0"/>
        <v>0</v>
      </c>
      <c r="G33" s="558">
        <f t="shared" si="0"/>
        <v>0</v>
      </c>
      <c r="H33" s="558">
        <f t="shared" si="0"/>
        <v>0</v>
      </c>
      <c r="I33" s="558">
        <f t="shared" si="0"/>
        <v>0</v>
      </c>
      <c r="J33" s="558">
        <f t="shared" si="0"/>
        <v>0</v>
      </c>
      <c r="K33" s="329"/>
      <c r="L33" s="420"/>
    </row>
    <row r="34" spans="1:11" ht="12.75">
      <c r="A34" s="89"/>
      <c r="B34" s="32"/>
      <c r="C34" s="32"/>
      <c r="D34" s="196"/>
      <c r="E34" s="196"/>
      <c r="F34" s="196"/>
      <c r="G34" s="196"/>
      <c r="H34" s="196"/>
      <c r="I34" s="197"/>
      <c r="J34" s="197"/>
      <c r="K34" s="329"/>
    </row>
    <row r="35" spans="1:12" ht="12.75">
      <c r="A35" s="329"/>
      <c r="B35" s="205" t="str">
        <f>B27&amp;" (%)"</f>
        <v>ACTIVITÉS DE VENTE (%)</v>
      </c>
      <c r="C35" s="198"/>
      <c r="D35" s="33"/>
      <c r="E35" s="34"/>
      <c r="F35" s="34"/>
      <c r="G35" s="34"/>
      <c r="H35" s="34"/>
      <c r="I35" s="72"/>
      <c r="J35" s="72"/>
      <c r="K35" s="329"/>
      <c r="L35" s="419"/>
    </row>
    <row r="36" spans="1:11" ht="12.75">
      <c r="A36" s="329"/>
      <c r="B36" s="20">
        <f>B28</f>
        <v>0</v>
      </c>
      <c r="C36" s="20"/>
      <c r="D36" s="22">
        <f aca="true" t="shared" si="1" ref="D36:J40">IF(ISERR(D28/D$33),"",D28/D$33)</f>
      </c>
      <c r="E36" s="22">
        <f t="shared" si="1"/>
      </c>
      <c r="F36" s="22">
        <f t="shared" si="1"/>
      </c>
      <c r="G36" s="22">
        <f t="shared" si="1"/>
      </c>
      <c r="H36" s="22">
        <f t="shared" si="1"/>
      </c>
      <c r="I36" s="73">
        <f t="shared" si="1"/>
      </c>
      <c r="J36" s="22">
        <f t="shared" si="1"/>
      </c>
      <c r="K36" s="329"/>
    </row>
    <row r="37" spans="1:11" ht="12.75">
      <c r="A37" s="329"/>
      <c r="B37" s="21">
        <f>B29</f>
        <v>0</v>
      </c>
      <c r="C37" s="21"/>
      <c r="D37" s="23">
        <f t="shared" si="1"/>
      </c>
      <c r="E37" s="23">
        <f t="shared" si="1"/>
      </c>
      <c r="F37" s="23">
        <f t="shared" si="1"/>
      </c>
      <c r="G37" s="23">
        <f t="shared" si="1"/>
      </c>
      <c r="H37" s="23">
        <f t="shared" si="1"/>
      </c>
      <c r="I37" s="74">
        <f t="shared" si="1"/>
      </c>
      <c r="J37" s="23">
        <f t="shared" si="1"/>
      </c>
      <c r="K37" s="329"/>
    </row>
    <row r="38" spans="1:11" ht="12.75">
      <c r="A38" s="329"/>
      <c r="B38" s="21">
        <f>B30</f>
        <v>0</v>
      </c>
      <c r="C38" s="21"/>
      <c r="D38" s="23">
        <f t="shared" si="1"/>
      </c>
      <c r="E38" s="23">
        <f t="shared" si="1"/>
      </c>
      <c r="F38" s="23">
        <f t="shared" si="1"/>
      </c>
      <c r="G38" s="23">
        <f t="shared" si="1"/>
      </c>
      <c r="H38" s="23">
        <f t="shared" si="1"/>
      </c>
      <c r="I38" s="74">
        <f t="shared" si="1"/>
      </c>
      <c r="J38" s="23">
        <f t="shared" si="1"/>
      </c>
      <c r="K38" s="329"/>
    </row>
    <row r="39" spans="1:11" ht="12.75">
      <c r="A39" s="329"/>
      <c r="B39" s="21">
        <f>B31</f>
        <v>0</v>
      </c>
      <c r="C39" s="21"/>
      <c r="D39" s="23">
        <f t="shared" si="1"/>
      </c>
      <c r="E39" s="23">
        <f t="shared" si="1"/>
      </c>
      <c r="F39" s="23">
        <f t="shared" si="1"/>
      </c>
      <c r="G39" s="23">
        <f t="shared" si="1"/>
      </c>
      <c r="H39" s="23">
        <f t="shared" si="1"/>
      </c>
      <c r="I39" s="74">
        <f t="shared" si="1"/>
      </c>
      <c r="J39" s="23">
        <f t="shared" si="1"/>
      </c>
      <c r="K39" s="329"/>
    </row>
    <row r="40" spans="1:11" ht="12.75">
      <c r="A40" s="329"/>
      <c r="B40" s="24">
        <f>B32</f>
        <v>0</v>
      </c>
      <c r="C40" s="24"/>
      <c r="D40" s="29">
        <f t="shared" si="1"/>
      </c>
      <c r="E40" s="29">
        <f t="shared" si="1"/>
      </c>
      <c r="F40" s="29">
        <f t="shared" si="1"/>
      </c>
      <c r="G40" s="29">
        <f t="shared" si="1"/>
      </c>
      <c r="H40" s="29">
        <f t="shared" si="1"/>
      </c>
      <c r="I40" s="76">
        <f t="shared" si="1"/>
      </c>
      <c r="J40" s="29">
        <f t="shared" si="1"/>
      </c>
      <c r="K40" s="329"/>
    </row>
    <row r="41" spans="1:11" ht="12.75">
      <c r="A41" s="332"/>
      <c r="B41" s="17"/>
      <c r="C41" s="17"/>
      <c r="D41" s="221"/>
      <c r="E41" s="221"/>
      <c r="F41" s="221"/>
      <c r="G41" s="221"/>
      <c r="H41" s="221"/>
      <c r="I41" s="192"/>
      <c r="J41" s="192"/>
      <c r="K41" s="329"/>
    </row>
    <row r="42" spans="2:12" ht="12.75">
      <c r="B42" s="131" t="s">
        <v>584</v>
      </c>
      <c r="C42" s="68"/>
      <c r="D42" s="132"/>
      <c r="E42" s="133"/>
      <c r="F42" s="133"/>
      <c r="G42" s="133"/>
      <c r="H42" s="133"/>
      <c r="I42" s="134"/>
      <c r="J42" s="127"/>
      <c r="L42" s="421"/>
    </row>
    <row r="43" spans="1:12" ht="15.75" customHeight="1">
      <c r="A43" s="69"/>
      <c r="B43" s="436"/>
      <c r="C43" s="333"/>
      <c r="D43" s="333"/>
      <c r="E43" s="333"/>
      <c r="F43" s="333"/>
      <c r="G43" s="333"/>
      <c r="H43" s="333"/>
      <c r="I43" s="333"/>
      <c r="J43" s="284"/>
      <c r="L43" s="422"/>
    </row>
    <row r="44" spans="1:12" ht="15.75" customHeight="1">
      <c r="A44" s="69"/>
      <c r="B44" s="437"/>
      <c r="C44" s="334"/>
      <c r="D44" s="334"/>
      <c r="E44" s="334"/>
      <c r="F44" s="334"/>
      <c r="G44" s="334"/>
      <c r="H44" s="334"/>
      <c r="I44" s="334"/>
      <c r="J44" s="285"/>
      <c r="L44" s="422"/>
    </row>
    <row r="45" spans="1:12" ht="15.75" customHeight="1">
      <c r="A45" s="69"/>
      <c r="B45" s="437"/>
      <c r="C45" s="334"/>
      <c r="D45" s="334"/>
      <c r="E45" s="334"/>
      <c r="F45" s="334"/>
      <c r="G45" s="334"/>
      <c r="H45" s="334"/>
      <c r="I45" s="334"/>
      <c r="J45" s="286"/>
      <c r="L45" s="422"/>
    </row>
    <row r="46" spans="1:12" ht="15.75" customHeight="1">
      <c r="A46" s="69"/>
      <c r="B46" s="437"/>
      <c r="C46" s="334"/>
      <c r="D46" s="334"/>
      <c r="E46" s="334"/>
      <c r="F46" s="334"/>
      <c r="G46" s="334"/>
      <c r="H46" s="334"/>
      <c r="I46" s="334"/>
      <c r="J46" s="286"/>
      <c r="L46" s="422"/>
    </row>
    <row r="47" spans="1:12" ht="15.75" customHeight="1">
      <c r="A47" s="69"/>
      <c r="B47" s="438"/>
      <c r="C47" s="335"/>
      <c r="D47" s="335"/>
      <c r="E47" s="335"/>
      <c r="F47" s="335"/>
      <c r="G47" s="335"/>
      <c r="H47" s="335"/>
      <c r="I47" s="335"/>
      <c r="J47" s="286"/>
      <c r="L47" s="422"/>
    </row>
    <row r="48" spans="1:12" ht="15.75" customHeight="1">
      <c r="A48" s="69"/>
      <c r="B48" s="439"/>
      <c r="C48" s="336"/>
      <c r="D48" s="336"/>
      <c r="E48" s="336"/>
      <c r="F48" s="336"/>
      <c r="G48" s="336"/>
      <c r="H48" s="336"/>
      <c r="I48" s="336"/>
      <c r="J48" s="286"/>
      <c r="L48" s="422"/>
    </row>
    <row r="49" spans="4:10" ht="0.75" customHeight="1">
      <c r="D49" s="275"/>
      <c r="E49" s="275"/>
      <c r="F49" s="275"/>
      <c r="G49" s="275"/>
      <c r="H49" s="275"/>
      <c r="I49" s="275"/>
      <c r="J49" s="69"/>
    </row>
    <row r="50" spans="1:10" ht="12.75">
      <c r="A50" s="32"/>
      <c r="B50" s="17"/>
      <c r="C50" s="204"/>
      <c r="D50" s="245" t="str">
        <f>2!G$24</f>
        <v>HISTORIQUE</v>
      </c>
      <c r="E50" s="203">
        <f>2!H$24</f>
        <v>0</v>
      </c>
      <c r="F50" s="203">
        <f>2!I$24</f>
        <v>0</v>
      </c>
      <c r="G50" s="203">
        <f>2!J$24</f>
        <v>0</v>
      </c>
      <c r="H50" s="203" t="str">
        <f>2!K$24</f>
        <v>PROJETÉ</v>
      </c>
      <c r="I50" s="203">
        <f>2!L$24</f>
        <v>0</v>
      </c>
      <c r="J50" s="203">
        <f>2!M$24</f>
        <v>0</v>
      </c>
    </row>
    <row r="51" spans="2:12" ht="12.75">
      <c r="B51" s="35"/>
      <c r="C51" s="51"/>
      <c r="D51" s="39">
        <f>2!G$23</f>
        <v>38487</v>
      </c>
      <c r="E51" s="39">
        <f>2!H$23</f>
        <v>38852</v>
      </c>
      <c r="F51" s="39">
        <f>2!I$23</f>
        <v>39217</v>
      </c>
      <c r="G51" s="39">
        <f>2!J$23</f>
        <v>0</v>
      </c>
      <c r="H51" s="39">
        <f>2!K$23</f>
        <v>39582</v>
      </c>
      <c r="I51" s="39">
        <f>2!L$23</f>
        <v>39947</v>
      </c>
      <c r="J51" s="39">
        <f>2!M$23</f>
        <v>40312</v>
      </c>
      <c r="L51" s="418"/>
    </row>
    <row r="52" spans="2:10" ht="12.75">
      <c r="B52" s="20" t="s">
        <v>585</v>
      </c>
      <c r="C52" s="228"/>
      <c r="D52" s="466"/>
      <c r="E52" s="466"/>
      <c r="F52" s="466"/>
      <c r="G52" s="541"/>
      <c r="H52" s="466"/>
      <c r="I52" s="466"/>
      <c r="J52" s="466"/>
    </row>
    <row r="53" spans="2:10" ht="12.75">
      <c r="B53" s="21" t="s">
        <v>586</v>
      </c>
      <c r="C53" s="21"/>
      <c r="D53" s="469"/>
      <c r="E53" s="469"/>
      <c r="F53" s="469"/>
      <c r="G53" s="469"/>
      <c r="H53" s="469"/>
      <c r="I53" s="469"/>
      <c r="J53" s="469"/>
    </row>
    <row r="54" spans="2:10" ht="12.75">
      <c r="B54" s="21" t="s">
        <v>679</v>
      </c>
      <c r="C54" s="21"/>
      <c r="D54" s="469"/>
      <c r="E54" s="469"/>
      <c r="F54" s="469"/>
      <c r="G54" s="469"/>
      <c r="H54" s="469"/>
      <c r="I54" s="469"/>
      <c r="J54" s="469"/>
    </row>
    <row r="55" spans="2:10" ht="12.75">
      <c r="B55" s="249" t="s">
        <v>587</v>
      </c>
      <c r="C55" s="21"/>
      <c r="D55" s="469"/>
      <c r="E55" s="469"/>
      <c r="F55" s="469"/>
      <c r="G55" s="469"/>
      <c r="H55" s="469"/>
      <c r="I55" s="469"/>
      <c r="J55" s="469"/>
    </row>
    <row r="56" spans="2:10" ht="12.75">
      <c r="B56" s="24" t="s">
        <v>588</v>
      </c>
      <c r="C56" s="24"/>
      <c r="D56" s="470"/>
      <c r="E56" s="470"/>
      <c r="F56" s="470"/>
      <c r="G56" s="470"/>
      <c r="H56" s="470"/>
      <c r="I56" s="470"/>
      <c r="J56" s="470"/>
    </row>
    <row r="57" spans="2:12" ht="21" customHeight="1">
      <c r="B57" s="222" t="s">
        <v>209</v>
      </c>
      <c r="C57" s="223"/>
      <c r="D57" s="542">
        <f>SUM(D52:D55)-D56</f>
        <v>0</v>
      </c>
      <c r="E57" s="542">
        <f aca="true" t="shared" si="2" ref="E57:J57">SUM(E52:E55)-E56</f>
        <v>0</v>
      </c>
      <c r="F57" s="542">
        <f t="shared" si="2"/>
        <v>0</v>
      </c>
      <c r="G57" s="542">
        <f t="shared" si="2"/>
        <v>0</v>
      </c>
      <c r="H57" s="542">
        <f t="shared" si="2"/>
        <v>0</v>
      </c>
      <c r="I57" s="542">
        <f t="shared" si="2"/>
        <v>0</v>
      </c>
      <c r="J57" s="542">
        <f t="shared" si="2"/>
        <v>0</v>
      </c>
      <c r="L57" s="423"/>
    </row>
    <row r="58" spans="2:10" ht="12.75">
      <c r="B58" s="109" t="s">
        <v>589</v>
      </c>
      <c r="C58" s="109"/>
      <c r="D58" s="471"/>
      <c r="E58" s="471"/>
      <c r="F58" s="471"/>
      <c r="G58" s="471"/>
      <c r="H58" s="471"/>
      <c r="I58" s="471"/>
      <c r="J58" s="471"/>
    </row>
    <row r="59" spans="2:10" ht="12.75">
      <c r="B59" s="107" t="s">
        <v>590</v>
      </c>
      <c r="C59" s="407"/>
      <c r="D59" s="472"/>
      <c r="E59" s="472"/>
      <c r="F59" s="472"/>
      <c r="G59" s="472"/>
      <c r="H59" s="472"/>
      <c r="I59" s="472"/>
      <c r="J59" s="472"/>
    </row>
    <row r="60" spans="2:10" ht="12.75">
      <c r="B60" s="107" t="s">
        <v>591</v>
      </c>
      <c r="C60" s="407"/>
      <c r="D60" s="472"/>
      <c r="E60" s="472"/>
      <c r="F60" s="472"/>
      <c r="G60" s="472"/>
      <c r="H60" s="472"/>
      <c r="I60" s="472"/>
      <c r="J60" s="472"/>
    </row>
    <row r="61" spans="2:10" ht="12.75">
      <c r="B61" s="107" t="s">
        <v>592</v>
      </c>
      <c r="C61" s="407"/>
      <c r="D61" s="472"/>
      <c r="E61" s="472"/>
      <c r="F61" s="472"/>
      <c r="G61" s="472"/>
      <c r="H61" s="472"/>
      <c r="I61" s="472"/>
      <c r="J61" s="472"/>
    </row>
    <row r="62" spans="2:10" ht="12.75">
      <c r="B62" s="107" t="s">
        <v>593</v>
      </c>
      <c r="C62" s="407"/>
      <c r="D62" s="472"/>
      <c r="E62" s="472"/>
      <c r="F62" s="472"/>
      <c r="G62" s="472"/>
      <c r="H62" s="472"/>
      <c r="I62" s="472"/>
      <c r="J62" s="472"/>
    </row>
    <row r="63" spans="2:12" ht="12.75">
      <c r="B63" s="297" t="s">
        <v>587</v>
      </c>
      <c r="C63" s="408"/>
      <c r="D63" s="473"/>
      <c r="E63" s="473"/>
      <c r="F63" s="473"/>
      <c r="G63" s="473"/>
      <c r="H63" s="473"/>
      <c r="I63" s="473"/>
      <c r="J63" s="473"/>
      <c r="L63" s="246"/>
    </row>
    <row r="64" spans="1:12" ht="12.75">
      <c r="A64" s="9"/>
      <c r="B64" s="225" t="s">
        <v>211</v>
      </c>
      <c r="C64" s="220"/>
      <c r="D64" s="543">
        <f aca="true" t="shared" si="3" ref="D64:J64">SUM(D57:D63)</f>
        <v>0</v>
      </c>
      <c r="E64" s="543">
        <f t="shared" si="3"/>
        <v>0</v>
      </c>
      <c r="F64" s="543">
        <f t="shared" si="3"/>
        <v>0</v>
      </c>
      <c r="G64" s="543">
        <f t="shared" si="3"/>
        <v>0</v>
      </c>
      <c r="H64" s="543">
        <f t="shared" si="3"/>
        <v>0</v>
      </c>
      <c r="I64" s="544">
        <f t="shared" si="3"/>
        <v>0</v>
      </c>
      <c r="J64" s="543">
        <f t="shared" si="3"/>
        <v>0</v>
      </c>
      <c r="L64" s="420"/>
    </row>
    <row r="65" spans="2:10" ht="12.75">
      <c r="B65" s="1" t="s">
        <v>391</v>
      </c>
      <c r="C65" s="32"/>
      <c r="D65" s="32"/>
      <c r="E65" s="32"/>
      <c r="F65" s="32"/>
      <c r="G65" s="32"/>
      <c r="H65" s="32"/>
      <c r="I65" s="71"/>
      <c r="J65" s="71"/>
    </row>
    <row r="66" spans="1:12" ht="12.75">
      <c r="A66" s="32"/>
      <c r="B66" s="205" t="s">
        <v>217</v>
      </c>
      <c r="C66" s="18"/>
      <c r="D66" s="19"/>
      <c r="E66" s="19"/>
      <c r="F66" s="19"/>
      <c r="G66" s="19"/>
      <c r="H66" s="19"/>
      <c r="I66" s="75"/>
      <c r="J66" s="75"/>
      <c r="L66" s="419"/>
    </row>
    <row r="67" spans="2:10" ht="12.75">
      <c r="B67" s="20" t="str">
        <f aca="true" t="shared" si="4" ref="B67:B77">B52</f>
        <v>Stock initial</v>
      </c>
      <c r="C67" s="20"/>
      <c r="D67" s="22">
        <f aca="true" t="shared" si="5" ref="D67:J71">IF(D$64=0,"",D52/D$64)</f>
      </c>
      <c r="E67" s="22">
        <f t="shared" si="5"/>
      </c>
      <c r="F67" s="22">
        <f t="shared" si="5"/>
      </c>
      <c r="G67" s="22">
        <f t="shared" si="5"/>
      </c>
      <c r="H67" s="22">
        <f t="shared" si="5"/>
      </c>
      <c r="I67" s="22">
        <f t="shared" si="5"/>
      </c>
      <c r="J67" s="22">
        <f t="shared" si="5"/>
      </c>
    </row>
    <row r="68" spans="2:10" ht="12.75">
      <c r="B68" s="21" t="str">
        <f t="shared" si="4"/>
        <v>Achat des matières</v>
      </c>
      <c r="C68" s="21"/>
      <c r="D68" s="23">
        <f t="shared" si="5"/>
      </c>
      <c r="E68" s="23">
        <f t="shared" si="5"/>
      </c>
      <c r="F68" s="23">
        <f t="shared" si="5"/>
      </c>
      <c r="G68" s="23">
        <f t="shared" si="5"/>
      </c>
      <c r="H68" s="23">
        <f t="shared" si="5"/>
      </c>
      <c r="I68" s="23">
        <f t="shared" si="5"/>
      </c>
      <c r="J68" s="23">
        <f t="shared" si="5"/>
      </c>
    </row>
    <row r="69" spans="2:10" ht="12.75">
      <c r="B69" s="21" t="str">
        <f t="shared" si="4"/>
        <v>Fret et autres droits</v>
      </c>
      <c r="C69" s="21"/>
      <c r="D69" s="23">
        <f t="shared" si="5"/>
      </c>
      <c r="E69" s="23">
        <f t="shared" si="5"/>
      </c>
      <c r="F69" s="23">
        <f t="shared" si="5"/>
      </c>
      <c r="G69" s="23">
        <f t="shared" si="5"/>
      </c>
      <c r="H69" s="23">
        <f t="shared" si="5"/>
      </c>
      <c r="I69" s="74">
        <f t="shared" si="5"/>
      </c>
      <c r="J69" s="23">
        <f t="shared" si="5"/>
      </c>
    </row>
    <row r="70" spans="2:10" ht="12.75">
      <c r="B70" s="21" t="str">
        <f t="shared" si="4"/>
        <v>Autre</v>
      </c>
      <c r="C70" s="21"/>
      <c r="D70" s="23">
        <f t="shared" si="5"/>
      </c>
      <c r="E70" s="23">
        <f t="shared" si="5"/>
      </c>
      <c r="F70" s="23">
        <f t="shared" si="5"/>
      </c>
      <c r="G70" s="23">
        <f t="shared" si="5"/>
      </c>
      <c r="H70" s="23">
        <f t="shared" si="5"/>
      </c>
      <c r="I70" s="74">
        <f t="shared" si="5"/>
      </c>
      <c r="J70" s="23">
        <f t="shared" si="5"/>
      </c>
    </row>
    <row r="71" spans="2:10" ht="12.75">
      <c r="B71" s="24" t="str">
        <f t="shared" si="4"/>
        <v>Stock final (-)</v>
      </c>
      <c r="C71" s="24"/>
      <c r="D71" s="29">
        <f t="shared" si="5"/>
      </c>
      <c r="E71" s="29">
        <f t="shared" si="5"/>
      </c>
      <c r="F71" s="29">
        <f t="shared" si="5"/>
      </c>
      <c r="G71" s="29">
        <f t="shared" si="5"/>
      </c>
      <c r="H71" s="29">
        <f t="shared" si="5"/>
      </c>
      <c r="I71" s="76">
        <f t="shared" si="5"/>
      </c>
      <c r="J71" s="29">
        <f t="shared" si="5"/>
      </c>
    </row>
    <row r="72" spans="2:12" ht="21.75" customHeight="1">
      <c r="B72" s="222" t="s">
        <v>210</v>
      </c>
      <c r="C72" s="223"/>
      <c r="D72" s="224">
        <f>IF(D64&gt;0,D57/D$64,0)</f>
        <v>0</v>
      </c>
      <c r="E72" s="224">
        <f aca="true" t="shared" si="6" ref="E72:J72">IF(E64&gt;0,E57/E$64,0)</f>
        <v>0</v>
      </c>
      <c r="F72" s="224">
        <f t="shared" si="6"/>
        <v>0</v>
      </c>
      <c r="G72" s="224">
        <f t="shared" si="6"/>
        <v>0</v>
      </c>
      <c r="H72" s="224">
        <f t="shared" si="6"/>
        <v>0</v>
      </c>
      <c r="I72" s="224">
        <f t="shared" si="6"/>
        <v>0</v>
      </c>
      <c r="J72" s="224">
        <f t="shared" si="6"/>
        <v>0</v>
      </c>
      <c r="L72" s="423"/>
    </row>
    <row r="73" spans="2:10" ht="12.75">
      <c r="B73" s="232" t="str">
        <f t="shared" si="4"/>
        <v>Main-d'œuvre directe</v>
      </c>
      <c r="C73" s="232"/>
      <c r="D73" s="233">
        <f aca="true" t="shared" si="7" ref="D73:I78">IF(D$64=0,"",D58/D$64)</f>
      </c>
      <c r="E73" s="233">
        <f t="shared" si="7"/>
      </c>
      <c r="F73" s="233">
        <f t="shared" si="7"/>
      </c>
      <c r="G73" s="233">
        <f t="shared" si="7"/>
      </c>
      <c r="H73" s="233">
        <f t="shared" si="7"/>
      </c>
      <c r="I73" s="234">
        <f t="shared" si="7"/>
      </c>
      <c r="J73" s="23">
        <f aca="true" t="shared" si="8" ref="J73:J78">IF(J$64=0,"",J58/J$64)</f>
      </c>
    </row>
    <row r="74" spans="2:10" ht="12.75">
      <c r="B74" s="21" t="str">
        <f t="shared" si="4"/>
        <v>Réparation et entretien</v>
      </c>
      <c r="C74" s="21"/>
      <c r="D74" s="23">
        <f t="shared" si="7"/>
      </c>
      <c r="E74" s="23">
        <f t="shared" si="7"/>
      </c>
      <c r="F74" s="23">
        <f t="shared" si="7"/>
      </c>
      <c r="G74" s="23">
        <f t="shared" si="7"/>
      </c>
      <c r="H74" s="23">
        <f t="shared" si="7"/>
      </c>
      <c r="I74" s="74">
        <f t="shared" si="7"/>
      </c>
      <c r="J74" s="23">
        <f t="shared" si="8"/>
      </c>
    </row>
    <row r="75" spans="2:10" ht="12.75">
      <c r="B75" s="21" t="str">
        <f t="shared" si="4"/>
        <v>Services publics</v>
      </c>
      <c r="C75" s="21"/>
      <c r="D75" s="23">
        <f t="shared" si="7"/>
      </c>
      <c r="E75" s="23">
        <f t="shared" si="7"/>
      </c>
      <c r="F75" s="23">
        <f t="shared" si="7"/>
      </c>
      <c r="G75" s="23">
        <f t="shared" si="7"/>
      </c>
      <c r="H75" s="23">
        <f t="shared" si="7"/>
      </c>
      <c r="I75" s="74">
        <f t="shared" si="7"/>
      </c>
      <c r="J75" s="23">
        <f t="shared" si="8"/>
      </c>
    </row>
    <row r="76" spans="2:10" ht="12.75">
      <c r="B76" s="21" t="str">
        <f t="shared" si="4"/>
        <v>Amortissement</v>
      </c>
      <c r="C76" s="21"/>
      <c r="D76" s="23">
        <f t="shared" si="7"/>
      </c>
      <c r="E76" s="23">
        <f t="shared" si="7"/>
      </c>
      <c r="F76" s="23">
        <f t="shared" si="7"/>
      </c>
      <c r="G76" s="23">
        <f t="shared" si="7"/>
      </c>
      <c r="H76" s="23">
        <f t="shared" si="7"/>
      </c>
      <c r="I76" s="74">
        <f t="shared" si="7"/>
      </c>
      <c r="J76" s="23">
        <f t="shared" si="8"/>
      </c>
    </row>
    <row r="77" spans="2:10" ht="12.75">
      <c r="B77" s="21" t="str">
        <f t="shared" si="4"/>
        <v>Coûts indirects</v>
      </c>
      <c r="C77" s="21"/>
      <c r="D77" s="23">
        <f t="shared" si="7"/>
      </c>
      <c r="E77" s="23">
        <f t="shared" si="7"/>
      </c>
      <c r="F77" s="23">
        <f t="shared" si="7"/>
      </c>
      <c r="G77" s="23">
        <f t="shared" si="7"/>
      </c>
      <c r="H77" s="23">
        <f t="shared" si="7"/>
      </c>
      <c r="I77" s="23">
        <f t="shared" si="7"/>
      </c>
      <c r="J77" s="23">
        <f t="shared" si="8"/>
      </c>
    </row>
    <row r="78" spans="2:12" ht="12.75">
      <c r="B78" s="326" t="str">
        <f>B63</f>
        <v>Autre</v>
      </c>
      <c r="C78" s="90"/>
      <c r="D78" s="23">
        <f t="shared" si="7"/>
      </c>
      <c r="E78" s="23">
        <f t="shared" si="7"/>
      </c>
      <c r="F78" s="23">
        <f t="shared" si="7"/>
      </c>
      <c r="G78" s="23">
        <f t="shared" si="7"/>
      </c>
      <c r="H78" s="23">
        <f t="shared" si="7"/>
      </c>
      <c r="I78" s="23">
        <f t="shared" si="7"/>
      </c>
      <c r="J78" s="23">
        <f t="shared" si="8"/>
      </c>
      <c r="L78" s="105"/>
    </row>
    <row r="79" spans="2:12" ht="12.75">
      <c r="B79" s="225" t="s">
        <v>217</v>
      </c>
      <c r="C79" s="220"/>
      <c r="D79" s="226">
        <f aca="true" t="shared" si="9" ref="D79:J79">SUM(D72:D78)</f>
        <v>0</v>
      </c>
      <c r="E79" s="226">
        <f t="shared" si="9"/>
        <v>0</v>
      </c>
      <c r="F79" s="226">
        <f t="shared" si="9"/>
        <v>0</v>
      </c>
      <c r="G79" s="226">
        <f t="shared" si="9"/>
        <v>0</v>
      </c>
      <c r="H79" s="226">
        <f t="shared" si="9"/>
        <v>0</v>
      </c>
      <c r="I79" s="227">
        <f t="shared" si="9"/>
        <v>0</v>
      </c>
      <c r="J79" s="227">
        <f t="shared" si="9"/>
        <v>0</v>
      </c>
      <c r="L79" s="420"/>
    </row>
    <row r="80" spans="3:10" ht="6.75" customHeight="1">
      <c r="C80" s="32"/>
      <c r="D80" s="221"/>
      <c r="E80" s="221"/>
      <c r="F80" s="221"/>
      <c r="G80" s="221"/>
      <c r="H80" s="221"/>
      <c r="I80" s="192"/>
      <c r="J80" s="192"/>
    </row>
    <row r="81" spans="2:12" ht="12.75">
      <c r="B81" s="131" t="s">
        <v>595</v>
      </c>
      <c r="C81" s="68"/>
      <c r="D81" s="132"/>
      <c r="E81" s="133"/>
      <c r="F81" s="133"/>
      <c r="G81" s="133"/>
      <c r="H81" s="133"/>
      <c r="I81" s="134"/>
      <c r="J81" s="134"/>
      <c r="L81" s="421"/>
    </row>
    <row r="82" spans="1:12" ht="15.75" customHeight="1">
      <c r="A82" s="69"/>
      <c r="B82" s="338"/>
      <c r="C82" s="338"/>
      <c r="D82" s="338"/>
      <c r="E82" s="338"/>
      <c r="F82" s="338"/>
      <c r="G82" s="338"/>
      <c r="H82" s="338"/>
      <c r="I82" s="338"/>
      <c r="J82" s="339"/>
      <c r="L82" s="424"/>
    </row>
    <row r="83" spans="1:12" ht="12.75" customHeight="1">
      <c r="A83" s="69"/>
      <c r="B83" s="340"/>
      <c r="C83" s="340"/>
      <c r="D83" s="340"/>
      <c r="E83" s="340"/>
      <c r="F83" s="340"/>
      <c r="G83" s="340"/>
      <c r="H83" s="340"/>
      <c r="I83" s="340"/>
      <c r="J83" s="339"/>
      <c r="L83" s="424"/>
    </row>
    <row r="84" spans="1:12" ht="12.75" customHeight="1">
      <c r="A84" s="69"/>
      <c r="B84" s="340"/>
      <c r="C84" s="340"/>
      <c r="D84" s="340"/>
      <c r="E84" s="340"/>
      <c r="F84" s="340"/>
      <c r="G84" s="340"/>
      <c r="H84" s="340"/>
      <c r="I84" s="340"/>
      <c r="J84" s="339"/>
      <c r="L84" s="424"/>
    </row>
    <row r="85" spans="1:12" ht="12.75" customHeight="1">
      <c r="A85" s="69"/>
      <c r="B85" s="340"/>
      <c r="C85" s="340"/>
      <c r="D85" s="340"/>
      <c r="E85" s="340"/>
      <c r="F85" s="340"/>
      <c r="G85" s="340"/>
      <c r="H85" s="340"/>
      <c r="I85" s="340"/>
      <c r="J85" s="339"/>
      <c r="L85" s="424"/>
    </row>
    <row r="86" spans="1:12" ht="12.75" customHeight="1">
      <c r="A86" s="69"/>
      <c r="B86" s="340"/>
      <c r="C86" s="340"/>
      <c r="D86" s="340"/>
      <c r="E86" s="340"/>
      <c r="F86" s="340"/>
      <c r="G86" s="340"/>
      <c r="H86" s="340"/>
      <c r="I86" s="340"/>
      <c r="J86" s="339"/>
      <c r="L86" s="424"/>
    </row>
    <row r="87" spans="2:12" ht="12.75" customHeight="1">
      <c r="B87" s="118"/>
      <c r="C87" s="118"/>
      <c r="D87" s="118"/>
      <c r="E87" s="118"/>
      <c r="F87" s="118"/>
      <c r="G87" s="118"/>
      <c r="H87" s="118"/>
      <c r="I87" s="239"/>
      <c r="J87" s="239"/>
      <c r="L87" s="31"/>
    </row>
    <row r="88" spans="9:10" ht="1.5" customHeight="1">
      <c r="I88" s="69"/>
      <c r="J88" s="69"/>
    </row>
    <row r="89" spans="3:10" ht="12.75">
      <c r="C89" s="204"/>
      <c r="D89" s="245" t="str">
        <f>2!G$24</f>
        <v>HISTORIQUE</v>
      </c>
      <c r="E89" s="203">
        <f>2!H$24</f>
        <v>0</v>
      </c>
      <c r="F89" s="203">
        <f>2!I$24</f>
        <v>0</v>
      </c>
      <c r="G89" s="203">
        <f>2!J$24</f>
        <v>0</v>
      </c>
      <c r="H89" s="203" t="str">
        <f>2!K$24</f>
        <v>PROJETÉ</v>
      </c>
      <c r="I89" s="203">
        <f>2!L$24</f>
        <v>0</v>
      </c>
      <c r="J89" s="203">
        <f>2!M$24</f>
        <v>0</v>
      </c>
    </row>
    <row r="90" spans="2:12" ht="12.75">
      <c r="B90" s="35"/>
      <c r="C90" s="51"/>
      <c r="D90" s="39">
        <f>2!G$23</f>
        <v>38487</v>
      </c>
      <c r="E90" s="39">
        <f>2!H$23</f>
        <v>38852</v>
      </c>
      <c r="F90" s="39">
        <f>2!I$23</f>
        <v>39217</v>
      </c>
      <c r="G90" s="39">
        <f>2!J$23</f>
        <v>0</v>
      </c>
      <c r="H90" s="39">
        <f>2!K$23</f>
        <v>39582</v>
      </c>
      <c r="I90" s="39">
        <f>2!L$23</f>
        <v>39947</v>
      </c>
      <c r="J90" s="39">
        <f>2!M$23</f>
        <v>40312</v>
      </c>
      <c r="L90" s="418"/>
    </row>
    <row r="91" spans="2:10" ht="12.75">
      <c r="B91" s="20" t="s">
        <v>596</v>
      </c>
      <c r="C91" s="20"/>
      <c r="D91" s="466"/>
      <c r="E91" s="466"/>
      <c r="F91" s="466"/>
      <c r="G91" s="466"/>
      <c r="H91" s="466"/>
      <c r="I91" s="466"/>
      <c r="J91" s="466"/>
    </row>
    <row r="92" spans="2:10" ht="12.75">
      <c r="B92" s="21" t="s">
        <v>597</v>
      </c>
      <c r="C92" s="229"/>
      <c r="D92" s="469"/>
      <c r="E92" s="469"/>
      <c r="F92" s="469"/>
      <c r="G92" s="469"/>
      <c r="H92" s="469"/>
      <c r="I92" s="469"/>
      <c r="J92" s="469"/>
    </row>
    <row r="93" spans="2:10" ht="12.75">
      <c r="B93" s="21" t="s">
        <v>598</v>
      </c>
      <c r="C93" s="229"/>
      <c r="D93" s="469"/>
      <c r="E93" s="469"/>
      <c r="F93" s="469"/>
      <c r="G93" s="469"/>
      <c r="H93" s="469"/>
      <c r="I93" s="469"/>
      <c r="J93" s="469"/>
    </row>
    <row r="94" spans="2:10" ht="12.75">
      <c r="B94" s="21" t="s">
        <v>599</v>
      </c>
      <c r="C94" s="229"/>
      <c r="D94" s="469"/>
      <c r="E94" s="469"/>
      <c r="F94" s="469"/>
      <c r="G94" s="469"/>
      <c r="H94" s="469"/>
      <c r="I94" s="469"/>
      <c r="J94" s="469"/>
    </row>
    <row r="95" spans="2:10" ht="12.75">
      <c r="B95" s="28" t="s">
        <v>592</v>
      </c>
      <c r="C95" s="454"/>
      <c r="D95" s="474"/>
      <c r="E95" s="474"/>
      <c r="F95" s="474"/>
      <c r="G95" s="474"/>
      <c r="H95" s="474"/>
      <c r="I95" s="474"/>
      <c r="J95" s="474"/>
    </row>
    <row r="96" spans="2:10" ht="12.75">
      <c r="B96" s="446" t="s">
        <v>587</v>
      </c>
      <c r="C96" s="230"/>
      <c r="D96" s="470"/>
      <c r="E96" s="470"/>
      <c r="F96" s="470"/>
      <c r="G96" s="470"/>
      <c r="H96" s="470"/>
      <c r="I96" s="470"/>
      <c r="J96" s="470"/>
    </row>
    <row r="97" spans="2:12" ht="12.75">
      <c r="B97" s="40" t="s">
        <v>212</v>
      </c>
      <c r="C97" s="231"/>
      <c r="D97" s="545">
        <f aca="true" t="shared" si="10" ref="D97:J97">SUM(D91:D96)</f>
        <v>0</v>
      </c>
      <c r="E97" s="545">
        <f t="shared" si="10"/>
        <v>0</v>
      </c>
      <c r="F97" s="545">
        <f t="shared" si="10"/>
        <v>0</v>
      </c>
      <c r="G97" s="545">
        <f t="shared" si="10"/>
        <v>0</v>
      </c>
      <c r="H97" s="545">
        <f t="shared" si="10"/>
        <v>0</v>
      </c>
      <c r="I97" s="546">
        <f t="shared" si="10"/>
        <v>0</v>
      </c>
      <c r="J97" s="545">
        <f t="shared" si="10"/>
        <v>0</v>
      </c>
      <c r="L97" s="423"/>
    </row>
    <row r="98" spans="2:10" ht="12.75">
      <c r="B98" s="27" t="s">
        <v>600</v>
      </c>
      <c r="C98" s="27"/>
      <c r="D98" s="475"/>
      <c r="E98" s="475"/>
      <c r="F98" s="475"/>
      <c r="G98" s="475"/>
      <c r="H98" s="475"/>
      <c r="I98" s="475"/>
      <c r="J98" s="475"/>
    </row>
    <row r="99" spans="2:10" ht="12.75">
      <c r="B99" s="21" t="s">
        <v>601</v>
      </c>
      <c r="C99" s="21"/>
      <c r="D99" s="469"/>
      <c r="E99" s="469"/>
      <c r="F99" s="469"/>
      <c r="G99" s="469"/>
      <c r="H99" s="469"/>
      <c r="I99" s="469"/>
      <c r="J99" s="469"/>
    </row>
    <row r="100" spans="2:10" ht="12.75">
      <c r="B100" s="21" t="s">
        <v>602</v>
      </c>
      <c r="C100" s="21"/>
      <c r="D100" s="469"/>
      <c r="E100" s="469"/>
      <c r="F100" s="469"/>
      <c r="G100" s="469"/>
      <c r="H100" s="469"/>
      <c r="I100" s="469"/>
      <c r="J100" s="469"/>
    </row>
    <row r="101" spans="2:10" ht="12.75">
      <c r="B101" s="21" t="s">
        <v>603</v>
      </c>
      <c r="C101" s="21"/>
      <c r="D101" s="469"/>
      <c r="E101" s="469"/>
      <c r="F101" s="469"/>
      <c r="G101" s="469"/>
      <c r="H101" s="469"/>
      <c r="I101" s="469"/>
      <c r="J101" s="469"/>
    </row>
    <row r="102" spans="2:10" ht="12.75">
      <c r="B102" s="21" t="s">
        <v>592</v>
      </c>
      <c r="C102" s="21"/>
      <c r="D102" s="469"/>
      <c r="E102" s="469"/>
      <c r="F102" s="469"/>
      <c r="G102" s="469"/>
      <c r="H102" s="469"/>
      <c r="I102" s="469"/>
      <c r="J102" s="469"/>
    </row>
    <row r="103" spans="2:10" ht="12.75">
      <c r="B103" s="21" t="s">
        <v>604</v>
      </c>
      <c r="C103" s="21"/>
      <c r="D103" s="469"/>
      <c r="E103" s="469"/>
      <c r="F103" s="469"/>
      <c r="G103" s="469"/>
      <c r="H103" s="469"/>
      <c r="I103" s="469"/>
      <c r="J103" s="469"/>
    </row>
    <row r="104" spans="2:10" ht="12.75">
      <c r="B104" s="21" t="s">
        <v>605</v>
      </c>
      <c r="C104" s="21"/>
      <c r="D104" s="469"/>
      <c r="E104" s="469"/>
      <c r="F104" s="469"/>
      <c r="G104" s="469"/>
      <c r="H104" s="469"/>
      <c r="I104" s="469"/>
      <c r="J104" s="469"/>
    </row>
    <row r="105" spans="2:10" ht="12.75">
      <c r="B105" s="21" t="s">
        <v>606</v>
      </c>
      <c r="C105" s="21"/>
      <c r="D105" s="469"/>
      <c r="E105" s="469"/>
      <c r="F105" s="469"/>
      <c r="G105" s="469"/>
      <c r="H105" s="469"/>
      <c r="I105" s="469"/>
      <c r="J105" s="469"/>
    </row>
    <row r="106" spans="2:10" ht="12.75">
      <c r="B106" s="21" t="s">
        <v>607</v>
      </c>
      <c r="C106" s="21"/>
      <c r="D106" s="469"/>
      <c r="E106" s="469"/>
      <c r="F106" s="469"/>
      <c r="G106" s="469"/>
      <c r="H106" s="469"/>
      <c r="I106" s="469"/>
      <c r="J106" s="469"/>
    </row>
    <row r="107" spans="2:10" ht="12.75">
      <c r="B107" s="28" t="s">
        <v>608</v>
      </c>
      <c r="C107" s="24"/>
      <c r="D107" s="470"/>
      <c r="E107" s="470"/>
      <c r="F107" s="470"/>
      <c r="G107" s="470"/>
      <c r="H107" s="470"/>
      <c r="I107" s="470"/>
      <c r="J107" s="470"/>
    </row>
    <row r="108" spans="2:10" ht="12.75">
      <c r="B108" s="447" t="s">
        <v>587</v>
      </c>
      <c r="C108" s="17"/>
      <c r="D108" s="476"/>
      <c r="E108" s="476"/>
      <c r="F108" s="476"/>
      <c r="G108" s="476"/>
      <c r="H108" s="476"/>
      <c r="I108" s="477"/>
      <c r="J108" s="477"/>
    </row>
    <row r="109" spans="2:12" ht="12.75">
      <c r="B109" s="25" t="s">
        <v>213</v>
      </c>
      <c r="C109" s="219"/>
      <c r="D109" s="492">
        <f aca="true" t="shared" si="11" ref="D109:J109">SUM(D98:D108)</f>
        <v>0</v>
      </c>
      <c r="E109" s="492">
        <f t="shared" si="11"/>
        <v>0</v>
      </c>
      <c r="F109" s="492">
        <f t="shared" si="11"/>
        <v>0</v>
      </c>
      <c r="G109" s="492">
        <f t="shared" si="11"/>
        <v>0</v>
      </c>
      <c r="H109" s="492">
        <f t="shared" si="11"/>
        <v>0</v>
      </c>
      <c r="I109" s="547">
        <f t="shared" si="11"/>
        <v>0</v>
      </c>
      <c r="J109" s="547">
        <f t="shared" si="11"/>
        <v>0</v>
      </c>
      <c r="L109" s="423"/>
    </row>
    <row r="110" spans="2:12" ht="12.75">
      <c r="B110" s="222" t="s">
        <v>101</v>
      </c>
      <c r="C110" s="17"/>
      <c r="D110" s="559"/>
      <c r="E110" s="559"/>
      <c r="F110" s="559"/>
      <c r="G110" s="559"/>
      <c r="H110" s="560"/>
      <c r="I110" s="561"/>
      <c r="J110" s="561"/>
      <c r="L110" s="423"/>
    </row>
    <row r="111" spans="2:12" ht="12.75">
      <c r="B111" s="208" t="s">
        <v>216</v>
      </c>
      <c r="C111" s="220"/>
      <c r="D111" s="543">
        <f>D109+D97+D110</f>
        <v>0</v>
      </c>
      <c r="E111" s="543">
        <f aca="true" t="shared" si="12" ref="E111:J111">E109+E97+E110</f>
        <v>0</v>
      </c>
      <c r="F111" s="543">
        <f t="shared" si="12"/>
        <v>0</v>
      </c>
      <c r="G111" s="543">
        <f t="shared" si="12"/>
        <v>0</v>
      </c>
      <c r="H111" s="543">
        <f t="shared" si="12"/>
        <v>0</v>
      </c>
      <c r="I111" s="543">
        <f t="shared" si="12"/>
        <v>0</v>
      </c>
      <c r="J111" s="543">
        <f t="shared" si="12"/>
        <v>0</v>
      </c>
      <c r="L111" s="420"/>
    </row>
    <row r="112" spans="2:12" ht="12.75">
      <c r="B112" s="205" t="s">
        <v>215</v>
      </c>
      <c r="C112" s="448"/>
      <c r="D112" s="34"/>
      <c r="E112" s="34"/>
      <c r="F112" s="34"/>
      <c r="G112" s="34"/>
      <c r="H112" s="449"/>
      <c r="I112" s="72"/>
      <c r="J112" s="34"/>
      <c r="L112" s="419"/>
    </row>
    <row r="113" spans="2:10" ht="12.75">
      <c r="B113" s="27" t="str">
        <f>B91</f>
        <v>Salaires (ventes)</v>
      </c>
      <c r="C113" s="27"/>
      <c r="D113" s="450">
        <f aca="true" t="shared" si="13" ref="D113:J116">IF(D$111=0,"",D91/D$111)</f>
      </c>
      <c r="E113" s="450">
        <f t="shared" si="13"/>
      </c>
      <c r="F113" s="450">
        <f t="shared" si="13"/>
      </c>
      <c r="G113" s="450">
        <f t="shared" si="13"/>
      </c>
      <c r="H113" s="450">
        <f t="shared" si="13"/>
      </c>
      <c r="I113" s="450">
        <f t="shared" si="13"/>
      </c>
      <c r="J113" s="450">
        <f t="shared" si="13"/>
      </c>
    </row>
    <row r="114" spans="2:10" ht="12.75">
      <c r="B114" s="21" t="str">
        <f>B92</f>
        <v>Déplacements</v>
      </c>
      <c r="C114" s="21"/>
      <c r="D114" s="450">
        <f t="shared" si="13"/>
      </c>
      <c r="E114" s="450">
        <f t="shared" si="13"/>
      </c>
      <c r="F114" s="450">
        <f t="shared" si="13"/>
      </c>
      <c r="G114" s="450">
        <f t="shared" si="13"/>
      </c>
      <c r="H114" s="450">
        <f t="shared" si="13"/>
      </c>
      <c r="I114" s="450">
        <f t="shared" si="13"/>
      </c>
      <c r="J114" s="450">
        <f t="shared" si="13"/>
      </c>
    </row>
    <row r="115" spans="2:10" ht="12.75">
      <c r="B115" s="21" t="str">
        <f>B93</f>
        <v>Publicité</v>
      </c>
      <c r="C115" s="21"/>
      <c r="D115" s="450">
        <f t="shared" si="13"/>
      </c>
      <c r="E115" s="450">
        <f t="shared" si="13"/>
      </c>
      <c r="F115" s="450">
        <f t="shared" si="13"/>
      </c>
      <c r="G115" s="450">
        <f t="shared" si="13"/>
      </c>
      <c r="H115" s="450">
        <f t="shared" si="13"/>
      </c>
      <c r="I115" s="450">
        <f t="shared" si="13"/>
      </c>
      <c r="J115" s="450">
        <f t="shared" si="13"/>
      </c>
    </row>
    <row r="116" spans="2:10" ht="12.75">
      <c r="B116" s="21" t="str">
        <f>B94</f>
        <v>Expédition et livraison</v>
      </c>
      <c r="C116" s="21"/>
      <c r="D116" s="450">
        <f t="shared" si="13"/>
      </c>
      <c r="E116" s="450">
        <f t="shared" si="13"/>
      </c>
      <c r="F116" s="450">
        <f t="shared" si="13"/>
      </c>
      <c r="G116" s="450">
        <f t="shared" si="13"/>
      </c>
      <c r="H116" s="450">
        <f t="shared" si="13"/>
      </c>
      <c r="I116" s="450">
        <f t="shared" si="13"/>
      </c>
      <c r="J116" s="450">
        <f t="shared" si="13"/>
      </c>
    </row>
    <row r="117" spans="2:10" ht="12.75">
      <c r="B117" s="28" t="s">
        <v>592</v>
      </c>
      <c r="C117" s="28"/>
      <c r="D117" s="450">
        <f aca="true" t="shared" si="14" ref="D117:J117">IF(D$111=0,"",D95/D$111)</f>
      </c>
      <c r="E117" s="450">
        <f t="shared" si="14"/>
      </c>
      <c r="F117" s="450">
        <f t="shared" si="14"/>
      </c>
      <c r="G117" s="450">
        <f t="shared" si="14"/>
      </c>
      <c r="H117" s="450">
        <f t="shared" si="14"/>
      </c>
      <c r="I117" s="450">
        <f t="shared" si="14"/>
      </c>
      <c r="J117" s="450">
        <f t="shared" si="14"/>
      </c>
    </row>
    <row r="118" spans="2:10" ht="12.75">
      <c r="B118" s="24" t="str">
        <f>B96</f>
        <v>Autre</v>
      </c>
      <c r="C118" s="24"/>
      <c r="D118" s="450">
        <f aca="true" t="shared" si="15" ref="D118:J118">IF(D$111=0,"",D96/D$111)</f>
      </c>
      <c r="E118" s="450">
        <f t="shared" si="15"/>
      </c>
      <c r="F118" s="450">
        <f t="shared" si="15"/>
      </c>
      <c r="G118" s="450">
        <f t="shared" si="15"/>
      </c>
      <c r="H118" s="450">
        <f t="shared" si="15"/>
      </c>
      <c r="I118" s="450">
        <f t="shared" si="15"/>
      </c>
      <c r="J118" s="450">
        <f t="shared" si="15"/>
      </c>
    </row>
    <row r="119" spans="2:12" ht="12.75">
      <c r="B119" s="40" t="s">
        <v>214</v>
      </c>
      <c r="C119" s="26"/>
      <c r="D119" s="30">
        <f>SUM(D113:D118)</f>
        <v>0</v>
      </c>
      <c r="E119" s="30">
        <f aca="true" t="shared" si="16" ref="E119:J119">SUM(E113:E118)</f>
        <v>0</v>
      </c>
      <c r="F119" s="30">
        <f t="shared" si="16"/>
        <v>0</v>
      </c>
      <c r="G119" s="30">
        <f t="shared" si="16"/>
        <v>0</v>
      </c>
      <c r="H119" s="30">
        <f t="shared" si="16"/>
        <v>0</v>
      </c>
      <c r="I119" s="77">
        <f t="shared" si="16"/>
        <v>0</v>
      </c>
      <c r="J119" s="77">
        <f t="shared" si="16"/>
        <v>0</v>
      </c>
      <c r="L119" s="423"/>
    </row>
    <row r="120" spans="2:10" ht="12.75">
      <c r="B120" s="235" t="str">
        <f aca="true" t="shared" si="17" ref="B120:B130">B98</f>
        <v>Salares (gestion)</v>
      </c>
      <c r="C120" s="236"/>
      <c r="D120" s="450">
        <f aca="true" t="shared" si="18" ref="D120:D129">IF(D$111=0,"",D98/D$111)</f>
      </c>
      <c r="E120" s="450">
        <f aca="true" t="shared" si="19" ref="E120:J120">IF(E$111=0,"",E98/E$111)</f>
      </c>
      <c r="F120" s="450">
        <f t="shared" si="19"/>
      </c>
      <c r="G120" s="450">
        <f t="shared" si="19"/>
      </c>
      <c r="H120" s="450">
        <f t="shared" si="19"/>
      </c>
      <c r="I120" s="450">
        <f t="shared" si="19"/>
      </c>
      <c r="J120" s="450">
        <f t="shared" si="19"/>
      </c>
    </row>
    <row r="121" spans="2:10" ht="12.75">
      <c r="B121" s="237" t="str">
        <f t="shared" si="17"/>
        <v>Salaires (employés)</v>
      </c>
      <c r="C121" s="214"/>
      <c r="D121" s="450">
        <f t="shared" si="18"/>
      </c>
      <c r="E121" s="450">
        <f aca="true" t="shared" si="20" ref="E121:J121">IF(E$111=0,"",E99/E$111)</f>
      </c>
      <c r="F121" s="450">
        <f t="shared" si="20"/>
      </c>
      <c r="G121" s="450">
        <f t="shared" si="20"/>
      </c>
      <c r="H121" s="450">
        <f t="shared" si="20"/>
      </c>
      <c r="I121" s="450">
        <f t="shared" si="20"/>
      </c>
      <c r="J121" s="450">
        <f t="shared" si="20"/>
      </c>
    </row>
    <row r="122" spans="2:10" ht="12.75">
      <c r="B122" s="237" t="str">
        <f t="shared" si="17"/>
        <v>Honoraires professionnels</v>
      </c>
      <c r="C122" s="214"/>
      <c r="D122" s="450">
        <f t="shared" si="18"/>
      </c>
      <c r="E122" s="450">
        <f aca="true" t="shared" si="21" ref="E122:J122">IF(E$111=0,"",E100/E$111)</f>
      </c>
      <c r="F122" s="450">
        <f t="shared" si="21"/>
      </c>
      <c r="G122" s="450">
        <f t="shared" si="21"/>
      </c>
      <c r="H122" s="450">
        <f t="shared" si="21"/>
      </c>
      <c r="I122" s="450">
        <f t="shared" si="21"/>
      </c>
      <c r="J122" s="450">
        <f t="shared" si="21"/>
      </c>
    </row>
    <row r="123" spans="2:10" ht="12.75">
      <c r="B123" s="237" t="str">
        <f t="shared" si="17"/>
        <v>Télécommunications</v>
      </c>
      <c r="C123" s="214"/>
      <c r="D123" s="450">
        <f t="shared" si="18"/>
      </c>
      <c r="E123" s="450">
        <f aca="true" t="shared" si="22" ref="E123:J123">IF(E$111=0,"",E101/E$111)</f>
      </c>
      <c r="F123" s="450">
        <f t="shared" si="22"/>
      </c>
      <c r="G123" s="450">
        <f t="shared" si="22"/>
      </c>
      <c r="H123" s="450">
        <f t="shared" si="22"/>
      </c>
      <c r="I123" s="450">
        <f t="shared" si="22"/>
      </c>
      <c r="J123" s="450">
        <f t="shared" si="22"/>
      </c>
    </row>
    <row r="124" spans="2:10" ht="12.75">
      <c r="B124" s="237" t="str">
        <f t="shared" si="17"/>
        <v>Amortissement</v>
      </c>
      <c r="C124" s="214"/>
      <c r="D124" s="450">
        <f t="shared" si="18"/>
      </c>
      <c r="E124" s="450">
        <f aca="true" t="shared" si="23" ref="E124:J124">IF(E$111=0,"",E102/E$111)</f>
      </c>
      <c r="F124" s="450">
        <f t="shared" si="23"/>
      </c>
      <c r="G124" s="450">
        <f t="shared" si="23"/>
      </c>
      <c r="H124" s="450">
        <f t="shared" si="23"/>
      </c>
      <c r="I124" s="450">
        <f t="shared" si="23"/>
      </c>
      <c r="J124" s="450">
        <f t="shared" si="23"/>
      </c>
    </row>
    <row r="125" spans="2:10" ht="12.75">
      <c r="B125" s="237" t="str">
        <f t="shared" si="17"/>
        <v>Frais de bureau</v>
      </c>
      <c r="C125" s="214"/>
      <c r="D125" s="450">
        <f t="shared" si="18"/>
      </c>
      <c r="E125" s="450">
        <f aca="true" t="shared" si="24" ref="E125:J125">IF(E$111=0,"",E103/E$111)</f>
      </c>
      <c r="F125" s="450">
        <f t="shared" si="24"/>
      </c>
      <c r="G125" s="450">
        <f t="shared" si="24"/>
      </c>
      <c r="H125" s="450">
        <f t="shared" si="24"/>
      </c>
      <c r="I125" s="450">
        <f t="shared" si="24"/>
      </c>
      <c r="J125" s="450">
        <f t="shared" si="24"/>
      </c>
    </row>
    <row r="126" spans="2:10" ht="12.75">
      <c r="B126" s="237" t="str">
        <f t="shared" si="17"/>
        <v>Assurances et taxes</v>
      </c>
      <c r="C126" s="214"/>
      <c r="D126" s="450">
        <f t="shared" si="18"/>
      </c>
      <c r="E126" s="450">
        <f aca="true" t="shared" si="25" ref="E126:J126">IF(E$111=0,"",E104/E$111)</f>
      </c>
      <c r="F126" s="450">
        <f t="shared" si="25"/>
      </c>
      <c r="G126" s="450">
        <f t="shared" si="25"/>
      </c>
      <c r="H126" s="450">
        <f t="shared" si="25"/>
      </c>
      <c r="I126" s="450">
        <f t="shared" si="25"/>
      </c>
      <c r="J126" s="450">
        <f t="shared" si="25"/>
      </c>
    </row>
    <row r="127" spans="2:10" ht="12.75">
      <c r="B127" s="237" t="str">
        <f t="shared" si="17"/>
        <v>Frais bancaires</v>
      </c>
      <c r="C127" s="214"/>
      <c r="D127" s="450">
        <f t="shared" si="18"/>
      </c>
      <c r="E127" s="450">
        <f aca="true" t="shared" si="26" ref="E127:J127">IF(E$111=0,"",E105/E$111)</f>
      </c>
      <c r="F127" s="450">
        <f t="shared" si="26"/>
      </c>
      <c r="G127" s="450">
        <f t="shared" si="26"/>
      </c>
      <c r="H127" s="450">
        <f t="shared" si="26"/>
      </c>
      <c r="I127" s="450">
        <f t="shared" si="26"/>
      </c>
      <c r="J127" s="450">
        <f t="shared" si="26"/>
      </c>
    </row>
    <row r="128" spans="2:10" ht="12.75">
      <c r="B128" s="237" t="str">
        <f t="shared" si="17"/>
        <v>Intérêt sur la dette à long terme</v>
      </c>
      <c r="C128" s="214"/>
      <c r="D128" s="450">
        <f t="shared" si="18"/>
      </c>
      <c r="E128" s="450">
        <f aca="true" t="shared" si="27" ref="E128:J128">IF(E$111=0,"",E106/E$111)</f>
      </c>
      <c r="F128" s="450">
        <f t="shared" si="27"/>
      </c>
      <c r="G128" s="450">
        <f t="shared" si="27"/>
      </c>
      <c r="H128" s="450">
        <f t="shared" si="27"/>
      </c>
      <c r="I128" s="450">
        <f t="shared" si="27"/>
      </c>
      <c r="J128" s="450">
        <f t="shared" si="27"/>
      </c>
    </row>
    <row r="129" spans="2:10" ht="12.75">
      <c r="B129" s="237" t="str">
        <f t="shared" si="17"/>
        <v>Mauvaise créances</v>
      </c>
      <c r="C129" s="215"/>
      <c r="D129" s="450">
        <f t="shared" si="18"/>
      </c>
      <c r="E129" s="450">
        <f aca="true" t="shared" si="28" ref="E129:J129">IF(E$111=0,"",E107/E$111)</f>
      </c>
      <c r="F129" s="450">
        <f t="shared" si="28"/>
      </c>
      <c r="G129" s="450">
        <f t="shared" si="28"/>
      </c>
      <c r="H129" s="450">
        <f t="shared" si="28"/>
      </c>
      <c r="I129" s="450">
        <f t="shared" si="28"/>
      </c>
      <c r="J129" s="450">
        <f t="shared" si="28"/>
      </c>
    </row>
    <row r="130" spans="2:10" ht="12.75">
      <c r="B130" s="237" t="str">
        <f t="shared" si="17"/>
        <v>Autre</v>
      </c>
      <c r="C130" s="215"/>
      <c r="D130" s="450">
        <f>IF(D$111=0,"",D108/D$111)</f>
      </c>
      <c r="E130" s="450">
        <f aca="true" t="shared" si="29" ref="E130:J130">IF(E$111=0,"",E108/E$111)</f>
      </c>
      <c r="F130" s="450">
        <f t="shared" si="29"/>
      </c>
      <c r="G130" s="450">
        <f t="shared" si="29"/>
      </c>
      <c r="H130" s="450">
        <f t="shared" si="29"/>
      </c>
      <c r="I130" s="450">
        <f t="shared" si="29"/>
      </c>
      <c r="J130" s="450">
        <f t="shared" si="29"/>
      </c>
    </row>
    <row r="131" spans="2:10" ht="12.75">
      <c r="B131" s="478" t="s">
        <v>102</v>
      </c>
      <c r="C131" s="107"/>
      <c r="D131" s="455">
        <f>IF(D$111=0,"",D109/D$111)</f>
      </c>
      <c r="E131" s="455">
        <f aca="true" t="shared" si="30" ref="E131:J131">IF(E$111=0,"",E109/E$111)</f>
      </c>
      <c r="F131" s="455">
        <f t="shared" si="30"/>
      </c>
      <c r="G131" s="455">
        <f t="shared" si="30"/>
      </c>
      <c r="H131" s="455">
        <f t="shared" si="30"/>
      </c>
      <c r="I131" s="455">
        <f t="shared" si="30"/>
      </c>
      <c r="J131" s="455">
        <f t="shared" si="30"/>
      </c>
    </row>
    <row r="132" spans="2:10" ht="12.75">
      <c r="B132" s="479" t="s">
        <v>103</v>
      </c>
      <c r="C132" s="451"/>
      <c r="D132" s="463">
        <f aca="true" t="shared" si="31" ref="D132:J132">IF(D$111=0,"",D110/D$111)</f>
      </c>
      <c r="E132" s="463">
        <f t="shared" si="31"/>
      </c>
      <c r="F132" s="463">
        <f t="shared" si="31"/>
      </c>
      <c r="G132" s="463">
        <f t="shared" si="31"/>
      </c>
      <c r="H132" s="463">
        <f>IF(H$111=0,"",H110/H$111)</f>
      </c>
      <c r="I132" s="463">
        <f t="shared" si="31"/>
      </c>
      <c r="J132" s="463">
        <f t="shared" si="31"/>
      </c>
    </row>
    <row r="133" spans="2:10" ht="12.75">
      <c r="B133" s="208" t="s">
        <v>104</v>
      </c>
      <c r="C133" s="32"/>
      <c r="D133" s="452">
        <f aca="true" t="shared" si="32" ref="D133:J133">IF(D$111=0,"",D111/D$111)</f>
      </c>
      <c r="E133" s="452">
        <f t="shared" si="32"/>
      </c>
      <c r="F133" s="452">
        <f t="shared" si="32"/>
      </c>
      <c r="G133" s="452">
        <f t="shared" si="32"/>
      </c>
      <c r="H133" s="452">
        <f t="shared" si="32"/>
      </c>
      <c r="I133" s="453">
        <f t="shared" si="32"/>
      </c>
      <c r="J133" s="452">
        <f t="shared" si="32"/>
      </c>
    </row>
    <row r="134" spans="4:10" ht="12.75">
      <c r="D134" s="238"/>
      <c r="E134" s="238"/>
      <c r="F134" s="238"/>
      <c r="G134" s="238"/>
      <c r="H134" s="238"/>
      <c r="I134" s="191"/>
      <c r="J134" s="191"/>
    </row>
    <row r="135" spans="2:12" ht="12.75">
      <c r="B135" s="131" t="s">
        <v>610</v>
      </c>
      <c r="C135" s="68"/>
      <c r="D135" s="132"/>
      <c r="E135" s="133"/>
      <c r="F135" s="133"/>
      <c r="G135" s="133"/>
      <c r="H135" s="133"/>
      <c r="I135" s="134"/>
      <c r="J135" s="134"/>
      <c r="L135" s="421"/>
    </row>
    <row r="136" spans="1:12" ht="15.75" customHeight="1">
      <c r="A136" s="69"/>
      <c r="B136" s="440"/>
      <c r="C136" s="338"/>
      <c r="D136" s="338"/>
      <c r="E136" s="338"/>
      <c r="F136" s="338"/>
      <c r="G136" s="338"/>
      <c r="H136" s="338"/>
      <c r="I136" s="338"/>
      <c r="J136" s="338"/>
      <c r="L136" s="424"/>
    </row>
    <row r="137" spans="1:12" ht="15.75" customHeight="1">
      <c r="A137" s="69"/>
      <c r="B137" s="439"/>
      <c r="C137" s="340"/>
      <c r="D137" s="340"/>
      <c r="E137" s="340"/>
      <c r="F137" s="340"/>
      <c r="G137" s="340"/>
      <c r="H137" s="340"/>
      <c r="I137" s="340"/>
      <c r="J137" s="340"/>
      <c r="L137" s="424"/>
    </row>
    <row r="138" spans="1:12" ht="15.75" customHeight="1">
      <c r="A138" s="69"/>
      <c r="B138" s="439"/>
      <c r="C138" s="340"/>
      <c r="D138" s="340"/>
      <c r="E138" s="340"/>
      <c r="F138" s="340"/>
      <c r="G138" s="340"/>
      <c r="H138" s="340"/>
      <c r="I138" s="340"/>
      <c r="J138" s="340"/>
      <c r="L138" s="424"/>
    </row>
    <row r="139" spans="1:12" ht="15.75" customHeight="1">
      <c r="A139" s="69"/>
      <c r="B139" s="439"/>
      <c r="C139" s="340"/>
      <c r="D139" s="340"/>
      <c r="E139" s="340"/>
      <c r="F139" s="340"/>
      <c r="G139" s="340"/>
      <c r="H139" s="340"/>
      <c r="I139" s="340"/>
      <c r="J139" s="340"/>
      <c r="L139" s="424"/>
    </row>
    <row r="140" spans="1:12" ht="15.75" customHeight="1">
      <c r="A140" s="69"/>
      <c r="B140" s="439"/>
      <c r="C140" s="340"/>
      <c r="D140" s="340"/>
      <c r="E140" s="340"/>
      <c r="F140" s="340"/>
      <c r="G140" s="340"/>
      <c r="H140" s="340"/>
      <c r="I140" s="340"/>
      <c r="J140" s="340"/>
      <c r="L140" s="424"/>
    </row>
    <row r="141" spans="1:12" ht="18.75" customHeight="1">
      <c r="A141" s="69"/>
      <c r="B141" s="439"/>
      <c r="C141" s="340"/>
      <c r="D141" s="340"/>
      <c r="E141" s="340"/>
      <c r="F141" s="340"/>
      <c r="G141" s="340"/>
      <c r="H141" s="340"/>
      <c r="I141" s="340"/>
      <c r="J141" s="340"/>
      <c r="L141" s="424"/>
    </row>
    <row r="142" spans="9:10" ht="12.75">
      <c r="I142" s="69"/>
      <c r="J142" s="69"/>
    </row>
    <row r="143" spans="3:10" ht="12.75">
      <c r="C143" s="204"/>
      <c r="D143" s="245" t="str">
        <f>2!G$24</f>
        <v>HISTORIQUE</v>
      </c>
      <c r="E143" s="203">
        <f>2!H$24</f>
        <v>0</v>
      </c>
      <c r="F143" s="203">
        <f>2!I$24</f>
        <v>0</v>
      </c>
      <c r="G143" s="203">
        <f>2!J$24</f>
        <v>0</v>
      </c>
      <c r="H143" s="203" t="str">
        <f>2!K$24</f>
        <v>PROJETÉ</v>
      </c>
      <c r="I143" s="203">
        <f>2!L$24</f>
        <v>0</v>
      </c>
      <c r="J143" s="203">
        <f>2!M$24</f>
        <v>0</v>
      </c>
    </row>
    <row r="144" spans="2:12" ht="12.75">
      <c r="B144" s="35"/>
      <c r="C144" s="51"/>
      <c r="D144" s="39">
        <f>2!G$23</f>
        <v>38487</v>
      </c>
      <c r="E144" s="39">
        <f>2!H$23</f>
        <v>38852</v>
      </c>
      <c r="F144" s="39">
        <f>2!I$23</f>
        <v>39217</v>
      </c>
      <c r="G144" s="39">
        <f>2!J$23</f>
        <v>0</v>
      </c>
      <c r="H144" s="39">
        <f>2!K$23</f>
        <v>39582</v>
      </c>
      <c r="I144" s="39">
        <f>2!L$23</f>
        <v>39947</v>
      </c>
      <c r="J144" s="39">
        <f>2!M$23</f>
        <v>40312</v>
      </c>
      <c r="L144" s="418"/>
    </row>
    <row r="145" spans="2:10" ht="12.75">
      <c r="B145" s="20" t="s">
        <v>611</v>
      </c>
      <c r="C145" s="20"/>
      <c r="D145" s="548">
        <f aca="true" t="shared" si="33" ref="D145:J145">D33</f>
        <v>0</v>
      </c>
      <c r="E145" s="548">
        <f t="shared" si="33"/>
        <v>0</v>
      </c>
      <c r="F145" s="548">
        <f t="shared" si="33"/>
        <v>0</v>
      </c>
      <c r="G145" s="548">
        <f t="shared" si="33"/>
        <v>0</v>
      </c>
      <c r="H145" s="548">
        <f t="shared" si="33"/>
        <v>0</v>
      </c>
      <c r="I145" s="549">
        <f t="shared" si="33"/>
        <v>0</v>
      </c>
      <c r="J145" s="549">
        <f t="shared" si="33"/>
        <v>0</v>
      </c>
    </row>
    <row r="146" spans="2:10" ht="12.75">
      <c r="B146" s="21" t="s">
        <v>105</v>
      </c>
      <c r="C146" s="21"/>
      <c r="D146" s="480">
        <f aca="true" t="shared" si="34" ref="D146:I146">D64</f>
        <v>0</v>
      </c>
      <c r="E146" s="480">
        <f t="shared" si="34"/>
        <v>0</v>
      </c>
      <c r="F146" s="480">
        <f t="shared" si="34"/>
        <v>0</v>
      </c>
      <c r="G146" s="480">
        <f t="shared" si="34"/>
        <v>0</v>
      </c>
      <c r="H146" s="480">
        <f t="shared" si="34"/>
        <v>0</v>
      </c>
      <c r="I146" s="481">
        <f t="shared" si="34"/>
        <v>0</v>
      </c>
      <c r="J146" s="481">
        <f>J64</f>
        <v>0</v>
      </c>
    </row>
    <row r="147" spans="2:12" ht="22.5" customHeight="1">
      <c r="B147" s="40" t="s">
        <v>612</v>
      </c>
      <c r="C147" s="41"/>
      <c r="D147" s="500">
        <f aca="true" t="shared" si="35" ref="D147:J147">D145-D146</f>
        <v>0</v>
      </c>
      <c r="E147" s="500">
        <f t="shared" si="35"/>
        <v>0</v>
      </c>
      <c r="F147" s="500">
        <f t="shared" si="35"/>
        <v>0</v>
      </c>
      <c r="G147" s="500">
        <f t="shared" si="35"/>
        <v>0</v>
      </c>
      <c r="H147" s="500">
        <f t="shared" si="35"/>
        <v>0</v>
      </c>
      <c r="I147" s="511">
        <f t="shared" si="35"/>
        <v>0</v>
      </c>
      <c r="J147" s="511">
        <f t="shared" si="35"/>
        <v>0</v>
      </c>
      <c r="L147" s="423"/>
    </row>
    <row r="148" spans="2:10" ht="12.75">
      <c r="B148" s="21" t="s">
        <v>671</v>
      </c>
      <c r="C148" s="21"/>
      <c r="D148" s="550">
        <f aca="true" t="shared" si="36" ref="D148:I148">D97</f>
        <v>0</v>
      </c>
      <c r="E148" s="550">
        <f t="shared" si="36"/>
        <v>0</v>
      </c>
      <c r="F148" s="550">
        <f t="shared" si="36"/>
        <v>0</v>
      </c>
      <c r="G148" s="550">
        <f t="shared" si="36"/>
        <v>0</v>
      </c>
      <c r="H148" s="550">
        <f t="shared" si="36"/>
        <v>0</v>
      </c>
      <c r="I148" s="551">
        <f t="shared" si="36"/>
        <v>0</v>
      </c>
      <c r="J148" s="551">
        <f>J97</f>
        <v>0</v>
      </c>
    </row>
    <row r="149" spans="2:10" ht="12.75">
      <c r="B149" s="24" t="s">
        <v>609</v>
      </c>
      <c r="C149" s="24"/>
      <c r="D149" s="482">
        <f aca="true" t="shared" si="37" ref="D149:I149">D109</f>
        <v>0</v>
      </c>
      <c r="E149" s="482">
        <f t="shared" si="37"/>
        <v>0</v>
      </c>
      <c r="F149" s="482">
        <f t="shared" si="37"/>
        <v>0</v>
      </c>
      <c r="G149" s="482">
        <f t="shared" si="37"/>
        <v>0</v>
      </c>
      <c r="H149" s="482">
        <f t="shared" si="37"/>
        <v>0</v>
      </c>
      <c r="I149" s="483">
        <f t="shared" si="37"/>
        <v>0</v>
      </c>
      <c r="J149" s="483">
        <f>J109</f>
        <v>0</v>
      </c>
    </row>
    <row r="150" spans="2:10" ht="12.75">
      <c r="B150" s="17" t="s">
        <v>106</v>
      </c>
      <c r="C150" s="17"/>
      <c r="D150" s="552">
        <f>D110</f>
        <v>0</v>
      </c>
      <c r="E150" s="552">
        <f aca="true" t="shared" si="38" ref="E150:J150">E110</f>
        <v>0</v>
      </c>
      <c r="F150" s="552">
        <f t="shared" si="38"/>
        <v>0</v>
      </c>
      <c r="G150" s="552">
        <f t="shared" si="38"/>
        <v>0</v>
      </c>
      <c r="H150" s="552">
        <f t="shared" si="38"/>
        <v>0</v>
      </c>
      <c r="I150" s="552">
        <f t="shared" si="38"/>
        <v>0</v>
      </c>
      <c r="J150" s="552">
        <f t="shared" si="38"/>
        <v>0</v>
      </c>
    </row>
    <row r="151" spans="2:12" ht="22.5" customHeight="1">
      <c r="B151" s="40" t="s">
        <v>613</v>
      </c>
      <c r="C151" s="41"/>
      <c r="D151" s="492">
        <f>SUM(D148:D150)</f>
        <v>0</v>
      </c>
      <c r="E151" s="492">
        <f aca="true" t="shared" si="39" ref="E151:J151">SUM(E148:E150)</f>
        <v>0</v>
      </c>
      <c r="F151" s="492">
        <f t="shared" si="39"/>
        <v>0</v>
      </c>
      <c r="G151" s="492">
        <f t="shared" si="39"/>
        <v>0</v>
      </c>
      <c r="H151" s="492">
        <f t="shared" si="39"/>
        <v>0</v>
      </c>
      <c r="I151" s="492">
        <f t="shared" si="39"/>
        <v>0</v>
      </c>
      <c r="J151" s="492">
        <f t="shared" si="39"/>
        <v>0</v>
      </c>
      <c r="L151" s="423"/>
    </row>
    <row r="152" spans="2:12" ht="12.75">
      <c r="B152" s="206" t="s">
        <v>614</v>
      </c>
      <c r="C152" s="38"/>
      <c r="D152" s="553">
        <f aca="true" t="shared" si="40" ref="D152:J152">D147-D151</f>
        <v>0</v>
      </c>
      <c r="E152" s="553">
        <f t="shared" si="40"/>
        <v>0</v>
      </c>
      <c r="F152" s="553">
        <f t="shared" si="40"/>
        <v>0</v>
      </c>
      <c r="G152" s="553">
        <f t="shared" si="40"/>
        <v>0</v>
      </c>
      <c r="H152" s="553">
        <f t="shared" si="40"/>
        <v>0</v>
      </c>
      <c r="I152" s="554">
        <f t="shared" si="40"/>
        <v>0</v>
      </c>
      <c r="J152" s="554">
        <f t="shared" si="40"/>
        <v>0</v>
      </c>
      <c r="L152" s="420"/>
    </row>
    <row r="153" spans="2:10" ht="21" customHeight="1">
      <c r="B153" s="456" t="s">
        <v>615</v>
      </c>
      <c r="C153" s="298"/>
      <c r="D153" s="471"/>
      <c r="E153" s="471"/>
      <c r="F153" s="471"/>
      <c r="G153" s="471"/>
      <c r="H153" s="471"/>
      <c r="I153" s="484"/>
      <c r="J153" s="471"/>
    </row>
    <row r="154" spans="2:10" ht="12.75">
      <c r="B154" s="457" t="s">
        <v>616</v>
      </c>
      <c r="C154" s="107"/>
      <c r="D154" s="472"/>
      <c r="E154" s="472"/>
      <c r="F154" s="472"/>
      <c r="G154" s="472"/>
      <c r="H154" s="472"/>
      <c r="I154" s="555"/>
      <c r="J154" s="472"/>
    </row>
    <row r="155" spans="2:12" ht="22.5" customHeight="1">
      <c r="B155" s="40" t="s">
        <v>617</v>
      </c>
      <c r="C155" s="41"/>
      <c r="D155" s="500">
        <f aca="true" t="shared" si="41" ref="D155:J155">SUM(D152:D154)</f>
        <v>0</v>
      </c>
      <c r="E155" s="500">
        <f t="shared" si="41"/>
        <v>0</v>
      </c>
      <c r="F155" s="500">
        <f t="shared" si="41"/>
        <v>0</v>
      </c>
      <c r="G155" s="500">
        <f t="shared" si="41"/>
        <v>0</v>
      </c>
      <c r="H155" s="500">
        <f t="shared" si="41"/>
        <v>0</v>
      </c>
      <c r="I155" s="511">
        <f t="shared" si="41"/>
        <v>0</v>
      </c>
      <c r="J155" s="511">
        <f t="shared" si="41"/>
        <v>0</v>
      </c>
      <c r="L155" s="423"/>
    </row>
    <row r="156" spans="2:10" ht="12.75">
      <c r="B156" s="21" t="s">
        <v>574</v>
      </c>
      <c r="C156" s="21"/>
      <c r="D156" s="469"/>
      <c r="E156" s="469"/>
      <c r="F156" s="469"/>
      <c r="G156" s="469"/>
      <c r="H156" s="469"/>
      <c r="I156" s="485"/>
      <c r="J156" s="485"/>
    </row>
    <row r="157" spans="2:10" ht="12.75">
      <c r="B157" s="21" t="s">
        <v>450</v>
      </c>
      <c r="C157" s="21"/>
      <c r="D157" s="469"/>
      <c r="E157" s="469"/>
      <c r="F157" s="469"/>
      <c r="G157" s="469"/>
      <c r="H157" s="469"/>
      <c r="I157" s="485"/>
      <c r="J157" s="485"/>
    </row>
    <row r="158" spans="2:12" ht="22.5" customHeight="1">
      <c r="B158" s="40" t="s">
        <v>618</v>
      </c>
      <c r="C158" s="41"/>
      <c r="D158" s="500">
        <f aca="true" t="shared" si="42" ref="D158:J158">D155-SUM(D156:D157)</f>
        <v>0</v>
      </c>
      <c r="E158" s="500">
        <f t="shared" si="42"/>
        <v>0</v>
      </c>
      <c r="F158" s="500">
        <f t="shared" si="42"/>
        <v>0</v>
      </c>
      <c r="G158" s="500">
        <f t="shared" si="42"/>
        <v>0</v>
      </c>
      <c r="H158" s="500">
        <f t="shared" si="42"/>
        <v>0</v>
      </c>
      <c r="I158" s="511">
        <f t="shared" si="42"/>
        <v>0</v>
      </c>
      <c r="J158" s="511">
        <f t="shared" si="42"/>
        <v>0</v>
      </c>
      <c r="L158" s="423"/>
    </row>
    <row r="159" spans="2:10" ht="12.75">
      <c r="B159" s="21" t="s">
        <v>592</v>
      </c>
      <c r="C159" s="21"/>
      <c r="D159" s="469"/>
      <c r="E159" s="469"/>
      <c r="F159" s="469"/>
      <c r="G159" s="469"/>
      <c r="H159" s="469"/>
      <c r="I159" s="485"/>
      <c r="J159" s="485"/>
    </row>
    <row r="160" spans="2:12" ht="22.5" customHeight="1">
      <c r="B160" s="40" t="s">
        <v>619</v>
      </c>
      <c r="C160" s="41"/>
      <c r="D160" s="500">
        <f aca="true" t="shared" si="43" ref="D160:J160">SUM(D159:D159)</f>
        <v>0</v>
      </c>
      <c r="E160" s="500">
        <f t="shared" si="43"/>
        <v>0</v>
      </c>
      <c r="F160" s="500">
        <f t="shared" si="43"/>
        <v>0</v>
      </c>
      <c r="G160" s="500">
        <f t="shared" si="43"/>
        <v>0</v>
      </c>
      <c r="H160" s="500">
        <f t="shared" si="43"/>
        <v>0</v>
      </c>
      <c r="I160" s="511">
        <f t="shared" si="43"/>
        <v>0</v>
      </c>
      <c r="J160" s="511">
        <f t="shared" si="43"/>
        <v>0</v>
      </c>
      <c r="L160" s="423"/>
    </row>
    <row r="161" spans="2:10" ht="12.75">
      <c r="B161" s="21" t="s">
        <v>620</v>
      </c>
      <c r="C161" s="21"/>
      <c r="D161" s="469"/>
      <c r="E161" s="469"/>
      <c r="F161" s="469"/>
      <c r="G161" s="469"/>
      <c r="H161" s="469"/>
      <c r="I161" s="485"/>
      <c r="J161" s="485"/>
    </row>
    <row r="162" spans="2:12" ht="12.75">
      <c r="B162" s="206" t="s">
        <v>621</v>
      </c>
      <c r="C162" s="206"/>
      <c r="D162" s="556">
        <f aca="true" t="shared" si="44" ref="D162:J162">D158+D160-D161</f>
        <v>0</v>
      </c>
      <c r="E162" s="556">
        <f t="shared" si="44"/>
        <v>0</v>
      </c>
      <c r="F162" s="556">
        <f t="shared" si="44"/>
        <v>0</v>
      </c>
      <c r="G162" s="556">
        <f t="shared" si="44"/>
        <v>0</v>
      </c>
      <c r="H162" s="556">
        <f t="shared" si="44"/>
        <v>0</v>
      </c>
      <c r="I162" s="557">
        <f t="shared" si="44"/>
        <v>0</v>
      </c>
      <c r="J162" s="557">
        <f t="shared" si="44"/>
        <v>0</v>
      </c>
      <c r="L162" s="420"/>
    </row>
    <row r="163" spans="2:12" ht="12.75">
      <c r="B163" s="206" t="s">
        <v>622</v>
      </c>
      <c r="C163" s="43"/>
      <c r="D163" s="44"/>
      <c r="E163" s="44"/>
      <c r="F163" s="44"/>
      <c r="G163" s="44"/>
      <c r="H163" s="44"/>
      <c r="I163" s="78"/>
      <c r="J163" s="78"/>
      <c r="L163" s="177"/>
    </row>
    <row r="164" spans="2:12" ht="12.75">
      <c r="B164" s="43"/>
      <c r="C164" s="43"/>
      <c r="D164" s="45"/>
      <c r="E164" s="45"/>
      <c r="F164" s="45"/>
      <c r="G164" s="45"/>
      <c r="H164" s="45"/>
      <c r="I164" s="79"/>
      <c r="J164" s="341"/>
      <c r="L164" s="177"/>
    </row>
    <row r="165" spans="2:12" ht="12.75">
      <c r="B165" s="131" t="s">
        <v>623</v>
      </c>
      <c r="C165" s="68"/>
      <c r="D165" s="132"/>
      <c r="E165" s="133"/>
      <c r="F165" s="133"/>
      <c r="G165" s="133"/>
      <c r="H165" s="133"/>
      <c r="I165" s="134"/>
      <c r="J165" s="342"/>
      <c r="L165" s="421"/>
    </row>
    <row r="166" spans="1:12" ht="15.75" customHeight="1">
      <c r="A166" s="69"/>
      <c r="B166" s="440"/>
      <c r="C166" s="338"/>
      <c r="D166" s="338"/>
      <c r="E166" s="338"/>
      <c r="F166" s="338"/>
      <c r="G166" s="338"/>
      <c r="H166" s="338"/>
      <c r="I166" s="338"/>
      <c r="J166" s="339"/>
      <c r="L166" s="424"/>
    </row>
    <row r="167" spans="1:12" ht="15.75" customHeight="1">
      <c r="A167" s="69"/>
      <c r="B167" s="439"/>
      <c r="C167" s="340"/>
      <c r="D167" s="340"/>
      <c r="E167" s="340"/>
      <c r="F167" s="340"/>
      <c r="G167" s="340"/>
      <c r="H167" s="340"/>
      <c r="I167" s="340"/>
      <c r="J167" s="339"/>
      <c r="L167" s="424"/>
    </row>
    <row r="168" spans="1:12" ht="15.75" customHeight="1">
      <c r="A168" s="69"/>
      <c r="B168" s="439"/>
      <c r="C168" s="340"/>
      <c r="D168" s="340"/>
      <c r="E168" s="340"/>
      <c r="F168" s="340"/>
      <c r="G168" s="340"/>
      <c r="H168" s="340"/>
      <c r="I168" s="340"/>
      <c r="J168" s="339"/>
      <c r="L168" s="424"/>
    </row>
    <row r="169" spans="1:12" ht="15.75" customHeight="1">
      <c r="A169" s="69"/>
      <c r="B169" s="439"/>
      <c r="C169" s="340"/>
      <c r="D169" s="340"/>
      <c r="E169" s="340"/>
      <c r="F169" s="340"/>
      <c r="G169" s="340"/>
      <c r="H169" s="340"/>
      <c r="I169" s="340"/>
      <c r="J169" s="339"/>
      <c r="L169" s="424"/>
    </row>
    <row r="170" spans="1:12" ht="15.75" customHeight="1">
      <c r="A170" s="69"/>
      <c r="B170" s="439"/>
      <c r="C170" s="340"/>
      <c r="D170" s="340"/>
      <c r="E170" s="340"/>
      <c r="F170" s="340"/>
      <c r="G170" s="340"/>
      <c r="H170" s="340"/>
      <c r="I170" s="340"/>
      <c r="J170" s="339"/>
      <c r="L170" s="424"/>
    </row>
    <row r="171" spans="1:12" ht="15.75" customHeight="1">
      <c r="A171" s="69"/>
      <c r="B171" s="439"/>
      <c r="C171" s="340"/>
      <c r="D171" s="340"/>
      <c r="E171" s="340"/>
      <c r="F171" s="340"/>
      <c r="G171" s="340"/>
      <c r="H171" s="340"/>
      <c r="I171" s="340"/>
      <c r="J171" s="339"/>
      <c r="L171" s="424"/>
    </row>
    <row r="172" spans="1:12" ht="15.75" customHeight="1">
      <c r="A172" s="69"/>
      <c r="B172" s="439"/>
      <c r="C172" s="340"/>
      <c r="D172" s="340"/>
      <c r="E172" s="340"/>
      <c r="F172" s="340"/>
      <c r="G172" s="340"/>
      <c r="H172" s="340"/>
      <c r="I172" s="340"/>
      <c r="J172" s="339"/>
      <c r="L172" s="424"/>
    </row>
    <row r="173" spans="1:12" ht="15.75" customHeight="1">
      <c r="A173" s="69"/>
      <c r="B173" s="439"/>
      <c r="C173" s="340"/>
      <c r="D173" s="340"/>
      <c r="E173" s="340"/>
      <c r="F173" s="340"/>
      <c r="G173" s="340"/>
      <c r="H173" s="340"/>
      <c r="I173" s="340"/>
      <c r="J173" s="339"/>
      <c r="L173" s="424"/>
    </row>
    <row r="174" spans="1:12" ht="15.75" customHeight="1">
      <c r="A174" s="69"/>
      <c r="B174" s="343"/>
      <c r="C174" s="343"/>
      <c r="D174" s="343"/>
      <c r="E174" s="343"/>
      <c r="F174" s="343"/>
      <c r="G174" s="343"/>
      <c r="H174" s="343"/>
      <c r="I174" s="343"/>
      <c r="J174" s="343"/>
      <c r="L174" s="339"/>
    </row>
    <row r="175" spans="1:12" ht="15.75" customHeight="1">
      <c r="A175" s="69"/>
      <c r="B175" s="339"/>
      <c r="C175" s="339"/>
      <c r="D175" s="339"/>
      <c r="E175" s="339"/>
      <c r="F175" s="339"/>
      <c r="G175" s="339"/>
      <c r="H175" s="339"/>
      <c r="I175" s="339"/>
      <c r="J175" s="339"/>
      <c r="L175" s="339"/>
    </row>
    <row r="176" spans="1:12" ht="15.75" customHeight="1">
      <c r="A176" s="69"/>
      <c r="B176" s="339"/>
      <c r="C176" s="339"/>
      <c r="D176" s="339"/>
      <c r="E176" s="339"/>
      <c r="F176" s="339"/>
      <c r="G176" s="339"/>
      <c r="H176" s="339"/>
      <c r="I176" s="339"/>
      <c r="J176" s="339"/>
      <c r="L176" s="339"/>
    </row>
    <row r="177" spans="2:12" ht="18.75" customHeight="1">
      <c r="B177" s="118"/>
      <c r="C177" s="118"/>
      <c r="D177" s="119"/>
      <c r="E177" s="120"/>
      <c r="F177" s="120"/>
      <c r="G177" s="120"/>
      <c r="H177" s="120"/>
      <c r="I177" s="121"/>
      <c r="J177" s="344"/>
      <c r="L177" s="31"/>
    </row>
    <row r="178" spans="3:10" ht="12.75" customHeight="1">
      <c r="C178" s="54"/>
      <c r="D178" s="54"/>
      <c r="E178" s="54"/>
      <c r="F178" s="54"/>
      <c r="G178" s="54"/>
      <c r="H178" s="54"/>
      <c r="I178" s="80"/>
      <c r="J178" s="345"/>
    </row>
    <row r="179" spans="2:12" ht="15.75" customHeight="1">
      <c r="B179" s="591">
        <f>IF(AddInterim+2!E16&gt;0,D26&amp;" "&amp;TEXT(D27,"mmm-yy"),2!E5)</f>
        <v>2007</v>
      </c>
      <c r="C179" s="592"/>
      <c r="D179" s="592"/>
      <c r="E179" s="592"/>
      <c r="F179" s="592"/>
      <c r="G179" s="592"/>
      <c r="H179" s="592"/>
      <c r="I179" s="54"/>
      <c r="J179" s="346"/>
      <c r="L179" s="425"/>
    </row>
    <row r="180" spans="1:12" ht="12.75">
      <c r="A180" s="32"/>
      <c r="B180" s="50" t="s">
        <v>628</v>
      </c>
      <c r="C180" s="51"/>
      <c r="D180" s="19"/>
      <c r="E180" s="52"/>
      <c r="F180" s="19" t="s">
        <v>629</v>
      </c>
      <c r="G180" s="19"/>
      <c r="H180" s="75"/>
      <c r="J180" s="268"/>
      <c r="L180" s="418"/>
    </row>
    <row r="181" spans="2:10" ht="13.5" customHeight="1">
      <c r="B181" s="20" t="s">
        <v>624</v>
      </c>
      <c r="C181" s="20"/>
      <c r="D181" s="486"/>
      <c r="E181" s="47"/>
      <c r="F181" s="597" t="s">
        <v>630</v>
      </c>
      <c r="G181" s="598"/>
      <c r="H181" s="487"/>
      <c r="J181" s="268"/>
    </row>
    <row r="182" spans="2:10" ht="12.75">
      <c r="B182" s="21" t="s">
        <v>625</v>
      </c>
      <c r="C182" s="21"/>
      <c r="D182" s="488"/>
      <c r="E182" s="47"/>
      <c r="F182" s="589" t="s">
        <v>631</v>
      </c>
      <c r="G182" s="590"/>
      <c r="H182" s="489"/>
      <c r="J182" s="268"/>
    </row>
    <row r="183" spans="2:10" ht="12.75">
      <c r="B183" s="21" t="s">
        <v>626</v>
      </c>
      <c r="C183" s="21"/>
      <c r="D183" s="488"/>
      <c r="E183" s="47"/>
      <c r="F183" s="589" t="s">
        <v>650</v>
      </c>
      <c r="G183" s="590"/>
      <c r="H183" s="489"/>
      <c r="J183" s="268"/>
    </row>
    <row r="184" spans="2:10" ht="12.75" customHeight="1">
      <c r="B184" s="21" t="s">
        <v>107</v>
      </c>
      <c r="C184" s="21"/>
      <c r="D184" s="488"/>
      <c r="E184" s="47"/>
      <c r="F184" s="589" t="s">
        <v>632</v>
      </c>
      <c r="G184" s="590"/>
      <c r="H184" s="489"/>
      <c r="I184" s="609">
        <f>IF(D199&lt;&gt;H199,"*L'actif total DOIT ÊTRE la somme du passif à long terme + les capitaux propres.","")</f>
      </c>
      <c r="J184" s="268"/>
    </row>
    <row r="185" spans="2:10" ht="12.75">
      <c r="B185" s="24" t="s">
        <v>627</v>
      </c>
      <c r="C185" s="24"/>
      <c r="D185" s="490"/>
      <c r="E185" s="47"/>
      <c r="F185" s="24" t="s">
        <v>633</v>
      </c>
      <c r="G185" s="24"/>
      <c r="H185" s="491"/>
      <c r="I185" s="610"/>
      <c r="J185" s="268"/>
    </row>
    <row r="186" spans="2:12" ht="12.75">
      <c r="B186" s="584"/>
      <c r="C186" s="585"/>
      <c r="D186" s="248"/>
      <c r="E186" s="47"/>
      <c r="F186" s="584"/>
      <c r="G186" s="585"/>
      <c r="H186" s="348"/>
      <c r="I186" s="610"/>
      <c r="J186" s="268"/>
      <c r="L186" s="426"/>
    </row>
    <row r="187" spans="2:12" ht="12.75">
      <c r="B187" s="40" t="s">
        <v>634</v>
      </c>
      <c r="C187" s="41"/>
      <c r="D187" s="492">
        <f>SUM(D181:D186)</f>
        <v>0</v>
      </c>
      <c r="E187" s="48"/>
      <c r="F187" s="588" t="s">
        <v>635</v>
      </c>
      <c r="G187" s="588"/>
      <c r="H187" s="493">
        <f>SUM(H181:H186)</f>
        <v>0</v>
      </c>
      <c r="I187" s="610"/>
      <c r="J187" s="268"/>
      <c r="L187" s="423"/>
    </row>
    <row r="188" spans="2:10" ht="13.5" customHeight="1">
      <c r="B188" s="17" t="s">
        <v>636</v>
      </c>
      <c r="C188" s="27"/>
      <c r="D188" s="494"/>
      <c r="E188" s="47"/>
      <c r="F188" s="599" t="s">
        <v>641</v>
      </c>
      <c r="G188" s="573"/>
      <c r="H188" s="495"/>
      <c r="I188" s="610"/>
      <c r="J188" s="268"/>
    </row>
    <row r="189" spans="2:10" ht="12.75">
      <c r="B189" s="17" t="s">
        <v>637</v>
      </c>
      <c r="C189" s="27"/>
      <c r="D189" s="496"/>
      <c r="E189" s="47"/>
      <c r="F189" s="574" t="s">
        <v>642</v>
      </c>
      <c r="G189" s="574"/>
      <c r="H189" s="497"/>
      <c r="I189" s="610"/>
      <c r="J189" s="347"/>
    </row>
    <row r="190" spans="2:10" ht="12.75">
      <c r="B190" s="17" t="s">
        <v>638</v>
      </c>
      <c r="C190" s="27"/>
      <c r="D190" s="496"/>
      <c r="E190" s="47"/>
      <c r="F190" s="666"/>
      <c r="G190" s="667"/>
      <c r="H190" s="498"/>
      <c r="I190" s="610"/>
      <c r="J190" s="349"/>
    </row>
    <row r="191" spans="2:10" ht="12.75">
      <c r="B191" s="17" t="s">
        <v>639</v>
      </c>
      <c r="C191" s="27"/>
      <c r="D191" s="496"/>
      <c r="E191" s="47"/>
      <c r="F191" s="593" t="s">
        <v>643</v>
      </c>
      <c r="G191" s="594"/>
      <c r="H191" s="499">
        <f>SUM(H188:H190)</f>
        <v>0</v>
      </c>
      <c r="I191" s="610"/>
      <c r="J191" s="350"/>
    </row>
    <row r="192" spans="2:10" ht="12.75">
      <c r="B192" s="17" t="s">
        <v>587</v>
      </c>
      <c r="C192" s="21"/>
      <c r="D192" s="496"/>
      <c r="E192" s="47"/>
      <c r="F192" s="17"/>
      <c r="G192" s="225"/>
      <c r="H192" s="459"/>
      <c r="I192" s="610"/>
      <c r="J192" s="351"/>
    </row>
    <row r="193" spans="2:12" ht="12.75">
      <c r="B193" s="40" t="s">
        <v>640</v>
      </c>
      <c r="C193" s="41"/>
      <c r="D193" s="500">
        <f>SUM(D188:D192)</f>
        <v>0</v>
      </c>
      <c r="E193" s="48"/>
      <c r="F193" s="595" t="s">
        <v>647</v>
      </c>
      <c r="G193" s="596"/>
      <c r="H193" s="501"/>
      <c r="I193" s="610"/>
      <c r="J193" s="351"/>
      <c r="L193" s="423"/>
    </row>
    <row r="194" spans="2:12" ht="12.75">
      <c r="B194" s="222"/>
      <c r="C194" s="223"/>
      <c r="D194" s="337"/>
      <c r="E194" s="48"/>
      <c r="F194" s="600" t="s">
        <v>108</v>
      </c>
      <c r="G194" s="601"/>
      <c r="H194" s="502"/>
      <c r="I194" s="610"/>
      <c r="J194" s="351"/>
      <c r="L194" s="423"/>
    </row>
    <row r="195" spans="2:12" ht="12.75">
      <c r="B195" s="59" t="s">
        <v>644</v>
      </c>
      <c r="C195" s="445"/>
      <c r="D195" s="503"/>
      <c r="E195" s="48"/>
      <c r="F195" s="605" t="s">
        <v>648</v>
      </c>
      <c r="G195" s="606"/>
      <c r="H195" s="502"/>
      <c r="I195" s="610"/>
      <c r="J195" s="351"/>
      <c r="L195" s="423"/>
    </row>
    <row r="196" spans="2:10" ht="12.75">
      <c r="B196" s="21" t="s">
        <v>645</v>
      </c>
      <c r="C196" s="21"/>
      <c r="D196" s="469"/>
      <c r="E196" s="49"/>
      <c r="F196" s="607" t="s">
        <v>651</v>
      </c>
      <c r="G196" s="608"/>
      <c r="H196" s="504"/>
      <c r="I196" s="610"/>
      <c r="J196" s="351"/>
    </row>
    <row r="197" spans="2:10" ht="12.75">
      <c r="B197" s="25" t="s">
        <v>645</v>
      </c>
      <c r="C197" s="26"/>
      <c r="D197" s="505">
        <f>SUM(D195:D196)</f>
        <v>0</v>
      </c>
      <c r="E197" s="49"/>
      <c r="G197" s="208" t="s">
        <v>674</v>
      </c>
      <c r="H197" s="506">
        <f>SUM(H193:H196)</f>
        <v>0</v>
      </c>
      <c r="I197" s="611"/>
      <c r="J197" s="351"/>
    </row>
    <row r="198" spans="4:12" ht="12.75">
      <c r="D198" s="458"/>
      <c r="E198" s="48"/>
      <c r="H198" s="460"/>
      <c r="I198" s="352"/>
      <c r="J198" s="353"/>
      <c r="L198" s="423"/>
    </row>
    <row r="199" spans="2:12" ht="12.75">
      <c r="B199" s="208" t="s">
        <v>646</v>
      </c>
      <c r="C199" s="46"/>
      <c r="D199" s="507">
        <f>SUM(D187+D193+D197)</f>
        <v>0</v>
      </c>
      <c r="E199" s="461">
        <f>IF($H199&lt;&gt;$D199,"*","")</f>
      </c>
      <c r="F199" s="207"/>
      <c r="G199" s="208" t="s">
        <v>218</v>
      </c>
      <c r="H199" s="507">
        <f>SUM(H193:H196,H187:H190)</f>
        <v>0</v>
      </c>
      <c r="I199" s="461">
        <f>IF(H199&lt;&gt;D199,"*","")</f>
      </c>
      <c r="J199" s="354"/>
      <c r="L199" s="420"/>
    </row>
    <row r="200" spans="1:25" ht="12.75">
      <c r="A200" s="9"/>
      <c r="B200" s="36"/>
      <c r="C200" s="36"/>
      <c r="D200" s="37"/>
      <c r="E200" s="176"/>
      <c r="F200" s="123"/>
      <c r="G200" s="123"/>
      <c r="H200" s="123"/>
      <c r="I200" s="124"/>
      <c r="J200" s="355"/>
      <c r="L200" s="177"/>
      <c r="N200" s="1"/>
      <c r="O200" s="1"/>
      <c r="P200" s="1"/>
      <c r="Q200" s="1"/>
      <c r="R200" s="1"/>
      <c r="S200" s="1"/>
      <c r="T200" s="1"/>
      <c r="U200" s="1"/>
      <c r="V200" s="1"/>
      <c r="W200" s="1"/>
      <c r="X200" s="1"/>
      <c r="Y200" s="69"/>
    </row>
    <row r="201" spans="2:13" ht="12" customHeight="1">
      <c r="B201" s="602" t="s">
        <v>652</v>
      </c>
      <c r="C201" s="603"/>
      <c r="D201" s="603"/>
      <c r="E201" s="603"/>
      <c r="F201" s="603"/>
      <c r="G201" s="603"/>
      <c r="H201" s="604"/>
      <c r="I201" s="45"/>
      <c r="J201" s="355"/>
      <c r="L201" s="427"/>
      <c r="M201" s="5"/>
    </row>
    <row r="202" spans="1:12" ht="23.25" customHeight="1">
      <c r="A202" s="32"/>
      <c r="B202" s="591">
        <f>IF(AddInterim+2!E16&gt;0,2!E5,2!E5+1)</f>
        <v>2008</v>
      </c>
      <c r="C202" s="592"/>
      <c r="D202" s="592"/>
      <c r="E202" s="592"/>
      <c r="F202" s="592"/>
      <c r="G202" s="592"/>
      <c r="H202" s="592"/>
      <c r="I202" s="54"/>
      <c r="J202" s="356"/>
      <c r="L202" s="425"/>
    </row>
    <row r="203" spans="1:12" ht="12.75">
      <c r="A203" s="32"/>
      <c r="B203" s="50" t="s">
        <v>628</v>
      </c>
      <c r="C203" s="51"/>
      <c r="D203" s="19"/>
      <c r="E203" s="52"/>
      <c r="F203" s="19" t="s">
        <v>629</v>
      </c>
      <c r="G203" s="19"/>
      <c r="H203" s="75"/>
      <c r="J203" s="357"/>
      <c r="L203" s="418"/>
    </row>
    <row r="204" spans="2:10" ht="13.5" customHeight="1">
      <c r="B204" s="20" t="s">
        <v>624</v>
      </c>
      <c r="C204" s="20"/>
      <c r="D204" s="486"/>
      <c r="E204" s="47"/>
      <c r="F204" s="597" t="s">
        <v>630</v>
      </c>
      <c r="G204" s="598"/>
      <c r="H204" s="487"/>
      <c r="J204" s="268"/>
    </row>
    <row r="205" spans="2:10" ht="12.75">
      <c r="B205" s="21" t="s">
        <v>625</v>
      </c>
      <c r="C205" s="21"/>
      <c r="D205" s="488"/>
      <c r="E205" s="47"/>
      <c r="F205" s="589" t="s">
        <v>631</v>
      </c>
      <c r="G205" s="590"/>
      <c r="H205" s="489"/>
      <c r="J205" s="268"/>
    </row>
    <row r="206" spans="2:10" ht="12.75">
      <c r="B206" s="21" t="s">
        <v>626</v>
      </c>
      <c r="C206" s="21"/>
      <c r="D206" s="488"/>
      <c r="E206" s="47"/>
      <c r="F206" s="589" t="s">
        <v>650</v>
      </c>
      <c r="G206" s="590"/>
      <c r="H206" s="489"/>
      <c r="J206" s="268"/>
    </row>
    <row r="207" spans="2:10" ht="12.75">
      <c r="B207" s="21" t="s">
        <v>107</v>
      </c>
      <c r="C207" s="21"/>
      <c r="D207" s="488"/>
      <c r="E207" s="47"/>
      <c r="F207" s="589" t="s">
        <v>632</v>
      </c>
      <c r="G207" s="590"/>
      <c r="H207" s="489"/>
      <c r="I207" s="609">
        <f>IF(SUM(D220,D216,D210)&lt;&gt;SUM(H214,H210,H216:H219),"*L'actif total DOIT ÊTRE la somme du passif à long terme + les capitaux propres.","")</f>
      </c>
      <c r="J207" s="268"/>
    </row>
    <row r="208" spans="2:10" ht="12.75">
      <c r="B208" s="24" t="s">
        <v>627</v>
      </c>
      <c r="C208" s="24"/>
      <c r="D208" s="490"/>
      <c r="E208" s="47"/>
      <c r="F208" s="24" t="s">
        <v>633</v>
      </c>
      <c r="G208" s="24"/>
      <c r="H208" s="491"/>
      <c r="I208" s="610"/>
      <c r="J208" s="268"/>
    </row>
    <row r="209" spans="2:12" ht="12.75">
      <c r="B209" s="584"/>
      <c r="C209" s="585"/>
      <c r="D209" s="248"/>
      <c r="E209" s="47"/>
      <c r="F209" s="584"/>
      <c r="G209" s="585"/>
      <c r="H209" s="348"/>
      <c r="I209" s="610"/>
      <c r="J209" s="268"/>
      <c r="L209" s="426"/>
    </row>
    <row r="210" spans="2:12" ht="12.75">
      <c r="B210" s="40" t="s">
        <v>634</v>
      </c>
      <c r="C210" s="41"/>
      <c r="D210" s="492">
        <f>SUM(D204:D209)</f>
        <v>0</v>
      </c>
      <c r="E210" s="48"/>
      <c r="F210" s="588" t="s">
        <v>635</v>
      </c>
      <c r="G210" s="588"/>
      <c r="H210" s="493">
        <f>SUM(H204:H209)</f>
        <v>0</v>
      </c>
      <c r="I210" s="610"/>
      <c r="J210" s="268"/>
      <c r="L210" s="423"/>
    </row>
    <row r="211" spans="2:10" ht="13.5" customHeight="1">
      <c r="B211" s="17" t="s">
        <v>636</v>
      </c>
      <c r="C211" s="27"/>
      <c r="D211" s="494"/>
      <c r="E211" s="47"/>
      <c r="F211" s="599" t="s">
        <v>641</v>
      </c>
      <c r="G211" s="573"/>
      <c r="H211" s="495"/>
      <c r="I211" s="610"/>
      <c r="J211" s="268"/>
    </row>
    <row r="212" spans="2:10" ht="13.5" customHeight="1">
      <c r="B212" s="17" t="s">
        <v>637</v>
      </c>
      <c r="C212" s="27"/>
      <c r="D212" s="496"/>
      <c r="E212" s="47"/>
      <c r="F212" s="574" t="s">
        <v>642</v>
      </c>
      <c r="G212" s="574"/>
      <c r="H212" s="497"/>
      <c r="I212" s="610"/>
      <c r="J212" s="268"/>
    </row>
    <row r="213" spans="2:10" ht="13.5" customHeight="1">
      <c r="B213" s="17" t="s">
        <v>638</v>
      </c>
      <c r="C213" s="27"/>
      <c r="D213" s="496"/>
      <c r="E213" s="47"/>
      <c r="F213" s="666"/>
      <c r="G213" s="667"/>
      <c r="H213" s="498"/>
      <c r="I213" s="610"/>
      <c r="J213" s="268"/>
    </row>
    <row r="214" spans="2:10" ht="12.75">
      <c r="B214" s="17" t="s">
        <v>639</v>
      </c>
      <c r="C214" s="27"/>
      <c r="D214" s="496"/>
      <c r="E214" s="47"/>
      <c r="F214" s="593" t="s">
        <v>643</v>
      </c>
      <c r="G214" s="594"/>
      <c r="H214" s="499">
        <f>SUM(H211:H213)</f>
        <v>0</v>
      </c>
      <c r="I214" s="610"/>
      <c r="J214" s="268"/>
    </row>
    <row r="215" spans="2:10" ht="12.75">
      <c r="B215" s="17" t="s">
        <v>587</v>
      </c>
      <c r="C215" s="21"/>
      <c r="D215" s="496"/>
      <c r="E215" s="47"/>
      <c r="F215" s="17"/>
      <c r="G215" s="225"/>
      <c r="H215" s="459"/>
      <c r="I215" s="610"/>
      <c r="J215" s="358"/>
    </row>
    <row r="216" spans="2:10" ht="12.75">
      <c r="B216" s="40" t="s">
        <v>640</v>
      </c>
      <c r="C216" s="41"/>
      <c r="D216" s="500">
        <f>SUM(D211:D215)</f>
        <v>0</v>
      </c>
      <c r="E216" s="48"/>
      <c r="F216" s="595" t="s">
        <v>647</v>
      </c>
      <c r="G216" s="596"/>
      <c r="H216" s="501"/>
      <c r="I216" s="610"/>
      <c r="J216" s="350"/>
    </row>
    <row r="217" spans="2:10" ht="12.75">
      <c r="B217" s="222"/>
      <c r="C217" s="223"/>
      <c r="D217" s="337"/>
      <c r="E217" s="48"/>
      <c r="F217" s="600" t="s">
        <v>108</v>
      </c>
      <c r="G217" s="601"/>
      <c r="H217" s="502"/>
      <c r="I217" s="610"/>
      <c r="J217" s="351"/>
    </row>
    <row r="218" spans="2:12" ht="12.75">
      <c r="B218" s="59" t="s">
        <v>644</v>
      </c>
      <c r="C218" s="445"/>
      <c r="D218" s="503"/>
      <c r="E218" s="48"/>
      <c r="F218" s="605" t="s">
        <v>648</v>
      </c>
      <c r="G218" s="606"/>
      <c r="H218" s="502"/>
      <c r="I218" s="610"/>
      <c r="J218" s="351"/>
      <c r="L218" s="423"/>
    </row>
    <row r="219" spans="2:10" ht="12.75">
      <c r="B219" s="21" t="s">
        <v>645</v>
      </c>
      <c r="C219" s="21"/>
      <c r="D219" s="469"/>
      <c r="E219" s="49"/>
      <c r="F219" s="607" t="s">
        <v>651</v>
      </c>
      <c r="G219" s="608"/>
      <c r="H219" s="504"/>
      <c r="I219" s="610"/>
      <c r="J219" s="351"/>
    </row>
    <row r="220" spans="2:10" ht="12.75">
      <c r="B220" s="25" t="s">
        <v>645</v>
      </c>
      <c r="C220" s="26"/>
      <c r="D220" s="505">
        <f>SUM(D218:D219)</f>
        <v>0</v>
      </c>
      <c r="E220" s="49"/>
      <c r="G220" s="208" t="s">
        <v>674</v>
      </c>
      <c r="H220" s="506">
        <f>SUM(H216:H219)</f>
        <v>0</v>
      </c>
      <c r="I220" s="611"/>
      <c r="J220" s="351"/>
    </row>
    <row r="221" spans="4:12" ht="12.75">
      <c r="D221" s="458"/>
      <c r="E221" s="48"/>
      <c r="H221" s="460"/>
      <c r="I221" s="352"/>
      <c r="J221" s="353"/>
      <c r="L221" s="423"/>
    </row>
    <row r="222" spans="2:12" ht="12.75">
      <c r="B222" s="208" t="s">
        <v>646</v>
      </c>
      <c r="C222" s="46"/>
      <c r="D222" s="507">
        <f>SUM(D210+D216+D220)</f>
        <v>0</v>
      </c>
      <c r="E222" s="461">
        <f>IF($H222&lt;&gt;$D222,"*","")</f>
      </c>
      <c r="F222" s="207" t="s">
        <v>334</v>
      </c>
      <c r="G222" s="208"/>
      <c r="H222" s="507">
        <f>SUM(H216:H219,H210:H213)</f>
        <v>0</v>
      </c>
      <c r="I222" s="461">
        <f>IF(H222&lt;&gt;D222,"*","")</f>
      </c>
      <c r="J222" s="354"/>
      <c r="L222" s="420"/>
    </row>
    <row r="223" spans="1:25" ht="12.75">
      <c r="A223" s="9"/>
      <c r="B223" s="36"/>
      <c r="C223" s="36"/>
      <c r="D223" s="37"/>
      <c r="E223" s="176"/>
      <c r="F223" s="123"/>
      <c r="G223" s="123"/>
      <c r="H223" s="123"/>
      <c r="I223" s="124"/>
      <c r="J223" s="355"/>
      <c r="L223" s="177"/>
      <c r="N223" s="1"/>
      <c r="O223" s="1"/>
      <c r="P223" s="1"/>
      <c r="Q223" s="1"/>
      <c r="R223" s="1"/>
      <c r="S223" s="1"/>
      <c r="T223" s="1"/>
      <c r="U223" s="1"/>
      <c r="V223" s="1"/>
      <c r="W223" s="1"/>
      <c r="X223" s="1"/>
      <c r="Y223" s="69"/>
    </row>
    <row r="224" spans="2:19" ht="12" customHeight="1">
      <c r="B224" s="177"/>
      <c r="C224" s="177"/>
      <c r="D224" s="45"/>
      <c r="E224" s="45"/>
      <c r="F224" s="45"/>
      <c r="G224" s="45"/>
      <c r="H224" s="45"/>
      <c r="I224" s="45"/>
      <c r="J224" s="355"/>
      <c r="L224" s="177"/>
      <c r="M224" s="5"/>
      <c r="N224" s="1"/>
      <c r="O224" s="1"/>
      <c r="P224" s="1"/>
      <c r="Q224" s="1"/>
      <c r="R224" s="1"/>
      <c r="S224" s="1"/>
    </row>
    <row r="225" spans="2:13" ht="12.75">
      <c r="B225" s="15" t="s">
        <v>652</v>
      </c>
      <c r="I225" s="69"/>
      <c r="J225" s="359"/>
      <c r="L225" s="15"/>
      <c r="M225" s="5"/>
    </row>
    <row r="226" spans="1:12" ht="30.75" customHeight="1">
      <c r="A226" s="32"/>
      <c r="B226" s="591">
        <f>B202+1</f>
        <v>2009</v>
      </c>
      <c r="C226" s="592"/>
      <c r="D226" s="592"/>
      <c r="E226" s="592"/>
      <c r="F226" s="592"/>
      <c r="G226" s="592"/>
      <c r="H226" s="592"/>
      <c r="I226" s="54"/>
      <c r="J226" s="356"/>
      <c r="L226" s="425"/>
    </row>
    <row r="227" spans="1:12" ht="12.75">
      <c r="A227" s="32"/>
      <c r="B227" s="50" t="s">
        <v>628</v>
      </c>
      <c r="C227" s="51"/>
      <c r="D227" s="19"/>
      <c r="E227" s="52"/>
      <c r="F227" s="19" t="s">
        <v>629</v>
      </c>
      <c r="G227" s="19"/>
      <c r="H227" s="75"/>
      <c r="J227" s="357"/>
      <c r="L227" s="418"/>
    </row>
    <row r="228" spans="2:10" ht="13.5" customHeight="1">
      <c r="B228" s="20" t="s">
        <v>624</v>
      </c>
      <c r="C228" s="20"/>
      <c r="D228" s="486"/>
      <c r="E228" s="47"/>
      <c r="F228" s="597" t="s">
        <v>630</v>
      </c>
      <c r="G228" s="598"/>
      <c r="H228" s="487"/>
      <c r="J228" s="268"/>
    </row>
    <row r="229" spans="2:10" ht="12.75">
      <c r="B229" s="21" t="s">
        <v>625</v>
      </c>
      <c r="C229" s="21"/>
      <c r="D229" s="488"/>
      <c r="E229" s="47"/>
      <c r="F229" s="589" t="s">
        <v>631</v>
      </c>
      <c r="G229" s="590"/>
      <c r="H229" s="489"/>
      <c r="J229" s="268"/>
    </row>
    <row r="230" spans="2:10" ht="12.75">
      <c r="B230" s="21" t="s">
        <v>626</v>
      </c>
      <c r="C230" s="21"/>
      <c r="D230" s="488"/>
      <c r="E230" s="47"/>
      <c r="F230" s="589" t="s">
        <v>650</v>
      </c>
      <c r="G230" s="590"/>
      <c r="H230" s="489"/>
      <c r="J230" s="268"/>
    </row>
    <row r="231" spans="2:10" ht="12.75">
      <c r="B231" s="21" t="s">
        <v>107</v>
      </c>
      <c r="C231" s="21"/>
      <c r="D231" s="488"/>
      <c r="E231" s="47"/>
      <c r="F231" s="589" t="s">
        <v>632</v>
      </c>
      <c r="G231" s="590"/>
      <c r="H231" s="489"/>
      <c r="I231" s="609">
        <f>IF(SUM(D244,D240,D234)&lt;&gt;SUM(H238,H234,H240:H243),"*L'actif total DOIT ÊTRE la somme du passif à long terme + les capitaux propres.","")</f>
      </c>
      <c r="J231" s="268"/>
    </row>
    <row r="232" spans="2:10" ht="12.75">
      <c r="B232" s="24" t="s">
        <v>627</v>
      </c>
      <c r="C232" s="24"/>
      <c r="D232" s="490"/>
      <c r="E232" s="47"/>
      <c r="F232" s="24" t="s">
        <v>633</v>
      </c>
      <c r="G232" s="24"/>
      <c r="H232" s="491"/>
      <c r="I232" s="610"/>
      <c r="J232" s="268"/>
    </row>
    <row r="233" spans="2:12" ht="12.75">
      <c r="B233" s="584"/>
      <c r="C233" s="585"/>
      <c r="D233" s="248"/>
      <c r="E233" s="47"/>
      <c r="F233" s="584"/>
      <c r="G233" s="585"/>
      <c r="H233" s="348"/>
      <c r="I233" s="610"/>
      <c r="J233" s="268"/>
      <c r="L233" s="426"/>
    </row>
    <row r="234" spans="2:12" ht="12.75">
      <c r="B234" s="40" t="s">
        <v>634</v>
      </c>
      <c r="C234" s="41"/>
      <c r="D234" s="492">
        <f>SUM(D228:D233)</f>
        <v>0</v>
      </c>
      <c r="E234" s="48"/>
      <c r="F234" s="588" t="s">
        <v>635</v>
      </c>
      <c r="G234" s="588"/>
      <c r="H234" s="493">
        <f>SUM(H228:H233)</f>
        <v>0</v>
      </c>
      <c r="I234" s="610"/>
      <c r="J234" s="268"/>
      <c r="L234" s="423"/>
    </row>
    <row r="235" spans="2:10" ht="13.5" customHeight="1">
      <c r="B235" s="17" t="s">
        <v>636</v>
      </c>
      <c r="C235" s="27"/>
      <c r="D235" s="494"/>
      <c r="E235" s="47"/>
      <c r="F235" s="599" t="s">
        <v>641</v>
      </c>
      <c r="G235" s="573"/>
      <c r="H235" s="495"/>
      <c r="I235" s="610"/>
      <c r="J235" s="268"/>
    </row>
    <row r="236" spans="2:10" ht="13.5" customHeight="1">
      <c r="B236" s="17" t="s">
        <v>637</v>
      </c>
      <c r="C236" s="27"/>
      <c r="D236" s="496"/>
      <c r="E236" s="47"/>
      <c r="F236" s="574" t="s">
        <v>642</v>
      </c>
      <c r="G236" s="574"/>
      <c r="H236" s="497"/>
      <c r="I236" s="610"/>
      <c r="J236" s="268"/>
    </row>
    <row r="237" spans="2:10" ht="13.5" customHeight="1">
      <c r="B237" s="17" t="s">
        <v>638</v>
      </c>
      <c r="C237" s="27"/>
      <c r="D237" s="496"/>
      <c r="E237" s="47"/>
      <c r="F237" s="666"/>
      <c r="G237" s="667"/>
      <c r="H237" s="498"/>
      <c r="I237" s="610"/>
      <c r="J237" s="268"/>
    </row>
    <row r="238" spans="2:10" ht="12.75">
      <c r="B238" s="17" t="s">
        <v>639</v>
      </c>
      <c r="C238" s="27"/>
      <c r="D238" s="496"/>
      <c r="E238" s="47"/>
      <c r="F238" s="593" t="s">
        <v>643</v>
      </c>
      <c r="G238" s="594"/>
      <c r="H238" s="499">
        <f>SUM(H235:H237)</f>
        <v>0</v>
      </c>
      <c r="I238" s="610"/>
      <c r="J238" s="268"/>
    </row>
    <row r="239" spans="2:10" ht="12.75">
      <c r="B239" s="17" t="s">
        <v>587</v>
      </c>
      <c r="C239" s="21"/>
      <c r="D239" s="496"/>
      <c r="E239" s="47"/>
      <c r="F239" s="17"/>
      <c r="G239" s="225"/>
      <c r="H239" s="459"/>
      <c r="I239" s="610"/>
      <c r="J239" s="358"/>
    </row>
    <row r="240" spans="2:10" ht="12.75">
      <c r="B240" s="40" t="s">
        <v>640</v>
      </c>
      <c r="C240" s="41"/>
      <c r="D240" s="500">
        <f>SUM(D235:D239)</f>
        <v>0</v>
      </c>
      <c r="E240" s="48"/>
      <c r="F240" s="595" t="s">
        <v>647</v>
      </c>
      <c r="G240" s="596"/>
      <c r="H240" s="501"/>
      <c r="I240" s="610"/>
      <c r="J240" s="350"/>
    </row>
    <row r="241" spans="2:10" ht="12.75">
      <c r="B241" s="222"/>
      <c r="C241" s="223"/>
      <c r="D241" s="337"/>
      <c r="E241" s="48"/>
      <c r="F241" s="600" t="s">
        <v>108</v>
      </c>
      <c r="G241" s="601"/>
      <c r="H241" s="502"/>
      <c r="I241" s="610"/>
      <c r="J241" s="351"/>
    </row>
    <row r="242" spans="2:12" ht="12.75">
      <c r="B242" s="59" t="s">
        <v>644</v>
      </c>
      <c r="C242" s="445"/>
      <c r="D242" s="503"/>
      <c r="E242" s="48"/>
      <c r="F242" s="605" t="s">
        <v>648</v>
      </c>
      <c r="G242" s="606"/>
      <c r="H242" s="502"/>
      <c r="I242" s="610"/>
      <c r="J242" s="351"/>
      <c r="L242" s="423"/>
    </row>
    <row r="243" spans="2:10" ht="12.75">
      <c r="B243" s="21" t="s">
        <v>645</v>
      </c>
      <c r="C243" s="21"/>
      <c r="D243" s="469"/>
      <c r="E243" s="49"/>
      <c r="F243" s="607" t="s">
        <v>651</v>
      </c>
      <c r="G243" s="608"/>
      <c r="H243" s="504"/>
      <c r="I243" s="610"/>
      <c r="J243" s="351"/>
    </row>
    <row r="244" spans="2:10" ht="12.75">
      <c r="B244" s="25" t="s">
        <v>645</v>
      </c>
      <c r="C244" s="26"/>
      <c r="D244" s="505">
        <f>SUM(D242:D243)</f>
        <v>0</v>
      </c>
      <c r="E244" s="49"/>
      <c r="G244" s="208" t="s">
        <v>674</v>
      </c>
      <c r="H244" s="506">
        <f>SUM(H240:H243)</f>
        <v>0</v>
      </c>
      <c r="I244" s="611"/>
      <c r="J244" s="351"/>
    </row>
    <row r="245" spans="4:12" ht="22.5" customHeight="1">
      <c r="D245" s="458"/>
      <c r="E245" s="48"/>
      <c r="H245" s="460"/>
      <c r="I245" s="352"/>
      <c r="J245" s="353"/>
      <c r="L245" s="423"/>
    </row>
    <row r="246" spans="2:12" ht="12.75">
      <c r="B246" s="208" t="s">
        <v>646</v>
      </c>
      <c r="C246" s="46"/>
      <c r="D246" s="507">
        <f>SUM(D234+D240+D244)</f>
        <v>0</v>
      </c>
      <c r="E246" s="461">
        <f>IF($H246&lt;&gt;$D246,"*","")</f>
      </c>
      <c r="F246" s="207" t="s">
        <v>334</v>
      </c>
      <c r="G246" s="208"/>
      <c r="H246" s="507">
        <f>SUM(H240:H243,H234:H237)</f>
        <v>0</v>
      </c>
      <c r="I246" s="461">
        <f>IF(H246&lt;&gt;D246,"*","")</f>
      </c>
      <c r="J246" s="354"/>
      <c r="L246" s="420"/>
    </row>
    <row r="247" spans="1:12" ht="12.75">
      <c r="A247" s="9"/>
      <c r="B247" s="36"/>
      <c r="C247" s="36"/>
      <c r="D247" s="37"/>
      <c r="E247" s="176"/>
      <c r="F247" s="123"/>
      <c r="G247" s="123"/>
      <c r="H247" s="123"/>
      <c r="I247" s="124"/>
      <c r="J247" s="355"/>
      <c r="L247" s="177"/>
    </row>
    <row r="248" spans="2:19" ht="12.75">
      <c r="B248" s="178"/>
      <c r="C248" s="177"/>
      <c r="D248" s="45"/>
      <c r="E248" s="45"/>
      <c r="F248" s="45"/>
      <c r="G248" s="45"/>
      <c r="H248" s="45"/>
      <c r="I248" s="45"/>
      <c r="J248" s="355"/>
      <c r="L248" s="178"/>
      <c r="N248" s="1"/>
      <c r="O248" s="1"/>
      <c r="P248" s="1"/>
      <c r="Q248" s="1"/>
      <c r="R248" s="1"/>
      <c r="S248" s="1"/>
    </row>
    <row r="249" spans="2:13" ht="12.75">
      <c r="B249" s="15" t="str">
        <f>B$225</f>
        <v>BILAN (SUITE)</v>
      </c>
      <c r="I249" s="69"/>
      <c r="J249" s="359"/>
      <c r="L249" s="15"/>
      <c r="M249" s="5"/>
    </row>
    <row r="250" spans="1:12" ht="30.75" customHeight="1">
      <c r="A250" s="32"/>
      <c r="B250" s="591">
        <f>B226+1</f>
        <v>2010</v>
      </c>
      <c r="C250" s="592"/>
      <c r="D250" s="592"/>
      <c r="E250" s="592"/>
      <c r="F250" s="592"/>
      <c r="G250" s="592"/>
      <c r="H250" s="592"/>
      <c r="I250" s="54"/>
      <c r="J250" s="356"/>
      <c r="L250" s="425"/>
    </row>
    <row r="251" spans="1:12" ht="12.75">
      <c r="A251" s="32"/>
      <c r="B251" s="50" t="s">
        <v>628</v>
      </c>
      <c r="C251" s="51"/>
      <c r="D251" s="19"/>
      <c r="E251" s="52"/>
      <c r="F251" s="19" t="s">
        <v>629</v>
      </c>
      <c r="G251" s="19"/>
      <c r="H251" s="75"/>
      <c r="J251" s="357"/>
      <c r="L251" s="418"/>
    </row>
    <row r="252" spans="2:10" ht="13.5" customHeight="1">
      <c r="B252" s="20" t="s">
        <v>624</v>
      </c>
      <c r="C252" s="20"/>
      <c r="D252" s="486"/>
      <c r="E252" s="47"/>
      <c r="F252" s="597" t="s">
        <v>630</v>
      </c>
      <c r="G252" s="598"/>
      <c r="H252" s="487"/>
      <c r="J252" s="268"/>
    </row>
    <row r="253" spans="2:10" ht="12.75">
      <c r="B253" s="21" t="s">
        <v>625</v>
      </c>
      <c r="C253" s="21"/>
      <c r="D253" s="488"/>
      <c r="E253" s="47"/>
      <c r="F253" s="589" t="s">
        <v>631</v>
      </c>
      <c r="G253" s="590"/>
      <c r="H253" s="489"/>
      <c r="J253" s="268"/>
    </row>
    <row r="254" spans="2:10" ht="12.75">
      <c r="B254" s="21" t="s">
        <v>626</v>
      </c>
      <c r="C254" s="21"/>
      <c r="D254" s="488"/>
      <c r="E254" s="47"/>
      <c r="F254" s="589" t="s">
        <v>650</v>
      </c>
      <c r="G254" s="590"/>
      <c r="H254" s="489"/>
      <c r="J254" s="268"/>
    </row>
    <row r="255" spans="2:10" ht="12.75">
      <c r="B255" s="21" t="s">
        <v>107</v>
      </c>
      <c r="C255" s="21"/>
      <c r="D255" s="488"/>
      <c r="E255" s="47"/>
      <c r="F255" s="589" t="s">
        <v>632</v>
      </c>
      <c r="G255" s="590"/>
      <c r="H255" s="489"/>
      <c r="I255" s="609">
        <f>IF(SUM(D268,D264,D258)&lt;&gt;SUM(H262,H258,H264:H267),"*L'actif total DOIT ÊTRE la somme du passif à long terme + les capitaux propres.","")</f>
      </c>
      <c r="J255" s="268"/>
    </row>
    <row r="256" spans="2:10" ht="12.75">
      <c r="B256" s="24" t="s">
        <v>627</v>
      </c>
      <c r="C256" s="24"/>
      <c r="D256" s="490"/>
      <c r="E256" s="47"/>
      <c r="F256" s="24" t="s">
        <v>633</v>
      </c>
      <c r="G256" s="24"/>
      <c r="H256" s="491"/>
      <c r="I256" s="610"/>
      <c r="J256" s="268"/>
    </row>
    <row r="257" spans="2:10" ht="12.75">
      <c r="B257" s="584"/>
      <c r="C257" s="585"/>
      <c r="D257" s="248"/>
      <c r="E257" s="47"/>
      <c r="F257" s="584"/>
      <c r="G257" s="585"/>
      <c r="H257" s="348"/>
      <c r="I257" s="610"/>
      <c r="J257" s="268"/>
    </row>
    <row r="258" spans="2:10" ht="12.75">
      <c r="B258" s="40" t="s">
        <v>634</v>
      </c>
      <c r="C258" s="41"/>
      <c r="D258" s="492">
        <f>SUM(D252:D257)</f>
        <v>0</v>
      </c>
      <c r="E258" s="48"/>
      <c r="F258" s="588" t="s">
        <v>635</v>
      </c>
      <c r="G258" s="588"/>
      <c r="H258" s="493">
        <f>SUM(H252:H257)</f>
        <v>0</v>
      </c>
      <c r="I258" s="610"/>
      <c r="J258" s="268"/>
    </row>
    <row r="259" spans="2:12" ht="12.75">
      <c r="B259" s="17" t="s">
        <v>636</v>
      </c>
      <c r="C259" s="27"/>
      <c r="D259" s="494"/>
      <c r="E259" s="47"/>
      <c r="F259" s="599" t="s">
        <v>641</v>
      </c>
      <c r="G259" s="573"/>
      <c r="H259" s="495"/>
      <c r="I259" s="610"/>
      <c r="J259" s="268"/>
      <c r="L259" s="426"/>
    </row>
    <row r="260" spans="2:12" ht="12.75">
      <c r="B260" s="17" t="s">
        <v>637</v>
      </c>
      <c r="C260" s="27"/>
      <c r="D260" s="496"/>
      <c r="E260" s="47"/>
      <c r="F260" s="574" t="s">
        <v>642</v>
      </c>
      <c r="G260" s="574"/>
      <c r="H260" s="497"/>
      <c r="I260" s="610"/>
      <c r="J260" s="268"/>
      <c r="L260" s="423"/>
    </row>
    <row r="261" spans="2:10" ht="13.5" customHeight="1">
      <c r="B261" s="17" t="s">
        <v>638</v>
      </c>
      <c r="C261" s="27"/>
      <c r="D261" s="496"/>
      <c r="E261" s="47"/>
      <c r="F261" s="666"/>
      <c r="G261" s="667"/>
      <c r="H261" s="498"/>
      <c r="I261" s="610"/>
      <c r="J261" s="268"/>
    </row>
    <row r="262" spans="2:10" ht="12.75">
      <c r="B262" s="17" t="s">
        <v>639</v>
      </c>
      <c r="C262" s="27"/>
      <c r="D262" s="496"/>
      <c r="E262" s="47"/>
      <c r="F262" s="593" t="s">
        <v>643</v>
      </c>
      <c r="G262" s="594"/>
      <c r="H262" s="499">
        <f>SUM(H259:H261)</f>
        <v>0</v>
      </c>
      <c r="I262" s="610"/>
      <c r="J262" s="268"/>
    </row>
    <row r="263" spans="2:10" ht="12.75">
      <c r="B263" s="17" t="s">
        <v>587</v>
      </c>
      <c r="C263" s="21"/>
      <c r="D263" s="496"/>
      <c r="E263" s="47"/>
      <c r="F263" s="17"/>
      <c r="G263" s="225"/>
      <c r="H263" s="459"/>
      <c r="I263" s="610"/>
      <c r="J263" s="358"/>
    </row>
    <row r="264" spans="2:10" ht="12.75">
      <c r="B264" s="40" t="s">
        <v>640</v>
      </c>
      <c r="C264" s="41"/>
      <c r="D264" s="500">
        <f>SUM(D259:D263)</f>
        <v>0</v>
      </c>
      <c r="E264" s="48"/>
      <c r="F264" s="595" t="s">
        <v>647</v>
      </c>
      <c r="G264" s="596"/>
      <c r="H264" s="501"/>
      <c r="I264" s="610"/>
      <c r="J264" s="350"/>
    </row>
    <row r="265" spans="2:10" ht="12.75">
      <c r="B265" s="222"/>
      <c r="C265" s="223"/>
      <c r="D265" s="337"/>
      <c r="E265" s="48"/>
      <c r="F265" s="600" t="s">
        <v>108</v>
      </c>
      <c r="G265" s="601"/>
      <c r="H265" s="502"/>
      <c r="I265" s="610"/>
      <c r="J265" s="351"/>
    </row>
    <row r="266" spans="2:12" ht="12.75">
      <c r="B266" s="59" t="s">
        <v>644</v>
      </c>
      <c r="C266" s="445"/>
      <c r="D266" s="503"/>
      <c r="E266" s="48"/>
      <c r="F266" s="605" t="s">
        <v>648</v>
      </c>
      <c r="G266" s="606"/>
      <c r="H266" s="502"/>
      <c r="I266" s="610"/>
      <c r="J266" s="351"/>
      <c r="L266" s="423"/>
    </row>
    <row r="267" spans="2:10" ht="12.75">
      <c r="B267" s="21" t="s">
        <v>645</v>
      </c>
      <c r="C267" s="21"/>
      <c r="D267" s="469"/>
      <c r="E267" s="49"/>
      <c r="F267" s="607" t="s">
        <v>651</v>
      </c>
      <c r="G267" s="608"/>
      <c r="H267" s="504"/>
      <c r="I267" s="610"/>
      <c r="J267" s="351"/>
    </row>
    <row r="268" spans="2:10" ht="12.75">
      <c r="B268" s="25" t="s">
        <v>645</v>
      </c>
      <c r="C268" s="26"/>
      <c r="D268" s="505">
        <f>SUM(D266:D267)</f>
        <v>0</v>
      </c>
      <c r="E268" s="49"/>
      <c r="G268" s="208" t="s">
        <v>674</v>
      </c>
      <c r="H268" s="506">
        <f>SUM(H264:H267)</f>
        <v>0</v>
      </c>
      <c r="I268" s="611"/>
      <c r="J268" s="351"/>
    </row>
    <row r="269" spans="4:12" ht="12.75">
      <c r="D269" s="458"/>
      <c r="E269" s="48"/>
      <c r="H269" s="460"/>
      <c r="I269" s="352"/>
      <c r="J269" s="353"/>
      <c r="L269" s="423"/>
    </row>
    <row r="270" spans="2:12" ht="12.75">
      <c r="B270" s="208" t="s">
        <v>646</v>
      </c>
      <c r="C270" s="46"/>
      <c r="D270" s="507">
        <f>SUM(D258+D264+D268)</f>
        <v>0</v>
      </c>
      <c r="E270" s="461">
        <f>IF($H270&lt;&gt;$D270,"*","")</f>
      </c>
      <c r="F270" s="207" t="s">
        <v>334</v>
      </c>
      <c r="G270" s="208"/>
      <c r="H270" s="507">
        <f>SUM(H264:H267,H258:H261)</f>
        <v>0</v>
      </c>
      <c r="I270" s="461">
        <f>IF(H270&lt;&gt;D270,"*","")</f>
      </c>
      <c r="J270" s="354"/>
      <c r="L270" s="420"/>
    </row>
    <row r="271" spans="1:12" ht="12.75">
      <c r="A271" s="9"/>
      <c r="B271" s="36"/>
      <c r="C271" s="36"/>
      <c r="D271" s="37"/>
      <c r="E271" s="176"/>
      <c r="F271" s="123"/>
      <c r="G271" s="123"/>
      <c r="H271" s="123"/>
      <c r="I271" s="124"/>
      <c r="J271" s="355"/>
      <c r="L271" s="177"/>
    </row>
    <row r="272" spans="2:12" ht="12.75">
      <c r="B272" s="131" t="s">
        <v>109</v>
      </c>
      <c r="C272" s="68"/>
      <c r="D272" s="132"/>
      <c r="E272" s="133"/>
      <c r="F272" s="133"/>
      <c r="G272" s="133"/>
      <c r="H272" s="133"/>
      <c r="I272" s="134"/>
      <c r="J272" s="342"/>
      <c r="L272" s="421"/>
    </row>
    <row r="273" spans="1:12" ht="15.75" customHeight="1">
      <c r="A273" s="69"/>
      <c r="B273" s="441"/>
      <c r="C273" s="360"/>
      <c r="D273" s="360"/>
      <c r="E273" s="360"/>
      <c r="F273" s="360"/>
      <c r="G273" s="360"/>
      <c r="H273" s="360"/>
      <c r="I273" s="360"/>
      <c r="J273" s="361"/>
      <c r="L273" s="428"/>
    </row>
    <row r="274" spans="1:12" ht="15.75" customHeight="1">
      <c r="A274" s="69"/>
      <c r="B274" s="442"/>
      <c r="C274" s="362"/>
      <c r="D274" s="362"/>
      <c r="E274" s="362"/>
      <c r="F274" s="362"/>
      <c r="G274" s="362"/>
      <c r="H274" s="362"/>
      <c r="I274" s="362"/>
      <c r="J274" s="361"/>
      <c r="L274" s="428"/>
    </row>
    <row r="275" spans="1:12" ht="15.75" customHeight="1">
      <c r="A275" s="69"/>
      <c r="B275" s="442"/>
      <c r="C275" s="362"/>
      <c r="D275" s="362"/>
      <c r="E275" s="362"/>
      <c r="F275" s="362"/>
      <c r="G275" s="362"/>
      <c r="H275" s="362"/>
      <c r="I275" s="362"/>
      <c r="J275" s="361"/>
      <c r="L275" s="428"/>
    </row>
    <row r="276" spans="1:12" ht="15.75" customHeight="1">
      <c r="A276" s="69"/>
      <c r="B276" s="442"/>
      <c r="C276" s="362"/>
      <c r="D276" s="362"/>
      <c r="E276" s="362"/>
      <c r="F276" s="362"/>
      <c r="G276" s="362"/>
      <c r="H276" s="362"/>
      <c r="I276" s="362"/>
      <c r="J276" s="361"/>
      <c r="L276" s="428"/>
    </row>
    <row r="277" spans="1:12" ht="15.75" customHeight="1">
      <c r="A277" s="69"/>
      <c r="B277" s="442"/>
      <c r="C277" s="362"/>
      <c r="D277" s="362"/>
      <c r="E277" s="362"/>
      <c r="F277" s="362"/>
      <c r="G277" s="362"/>
      <c r="H277" s="362"/>
      <c r="I277" s="362"/>
      <c r="J277" s="361"/>
      <c r="L277" s="428"/>
    </row>
    <row r="278" spans="1:12" ht="15.75" customHeight="1">
      <c r="A278" s="69"/>
      <c r="B278" s="442"/>
      <c r="C278" s="362"/>
      <c r="D278" s="362"/>
      <c r="E278" s="362"/>
      <c r="F278" s="362"/>
      <c r="G278" s="362"/>
      <c r="H278" s="362"/>
      <c r="I278" s="362"/>
      <c r="J278" s="361"/>
      <c r="L278" s="428"/>
    </row>
    <row r="279" spans="1:12" ht="15.75" customHeight="1">
      <c r="A279" s="69"/>
      <c r="B279" s="442"/>
      <c r="C279" s="362"/>
      <c r="D279" s="362"/>
      <c r="E279" s="362"/>
      <c r="F279" s="362"/>
      <c r="G279" s="362"/>
      <c r="H279" s="362"/>
      <c r="I279" s="362"/>
      <c r="J279" s="361"/>
      <c r="L279" s="428"/>
    </row>
    <row r="280" spans="1:12" ht="0.75" customHeight="1">
      <c r="A280" s="9"/>
      <c r="B280" s="240"/>
      <c r="C280" s="17"/>
      <c r="D280" s="241"/>
      <c r="E280" s="242"/>
      <c r="F280" s="242"/>
      <c r="G280" s="242"/>
      <c r="H280" s="242"/>
      <c r="I280" s="193"/>
      <c r="J280" s="344"/>
      <c r="L280" s="31"/>
    </row>
    <row r="281" spans="2:12" ht="12.75">
      <c r="B281" s="31"/>
      <c r="D281" s="57"/>
      <c r="E281" s="58"/>
      <c r="F281" s="58"/>
      <c r="G281" s="58"/>
      <c r="H281" s="58"/>
      <c r="I281" s="81"/>
      <c r="J281" s="363"/>
      <c r="L281" s="31"/>
    </row>
    <row r="282" spans="2:12" ht="15" customHeight="1">
      <c r="B282" s="65">
        <f>2!E5+1</f>
        <v>2008</v>
      </c>
      <c r="C282" s="53"/>
      <c r="D282" s="61" t="s">
        <v>656</v>
      </c>
      <c r="E282" s="61" t="s">
        <v>653</v>
      </c>
      <c r="F282" s="61" t="s">
        <v>654</v>
      </c>
      <c r="G282" s="61" t="s">
        <v>655</v>
      </c>
      <c r="H282" s="61" t="s">
        <v>657</v>
      </c>
      <c r="I282" s="82" t="s">
        <v>658</v>
      </c>
      <c r="J282" s="364"/>
      <c r="L282" s="429"/>
    </row>
    <row r="283" spans="2:10" ht="12.75">
      <c r="B283" s="27" t="s">
        <v>665</v>
      </c>
      <c r="C283" s="27"/>
      <c r="D283" s="508"/>
      <c r="E283" s="508"/>
      <c r="F283" s="508"/>
      <c r="G283" s="508"/>
      <c r="H283" s="508"/>
      <c r="I283" s="509"/>
      <c r="J283" s="365"/>
    </row>
    <row r="284" spans="2:10" ht="12.75">
      <c r="B284" s="21" t="s">
        <v>666</v>
      </c>
      <c r="C284" s="21"/>
      <c r="D284" s="469"/>
      <c r="E284" s="469"/>
      <c r="F284" s="469"/>
      <c r="G284" s="469"/>
      <c r="H284" s="469"/>
      <c r="I284" s="485"/>
      <c r="J284" s="365"/>
    </row>
    <row r="285" spans="2:10" ht="12.75">
      <c r="B285" s="28" t="s">
        <v>667</v>
      </c>
      <c r="C285" s="28"/>
      <c r="D285" s="474"/>
      <c r="E285" s="474"/>
      <c r="F285" s="474"/>
      <c r="G285" s="474"/>
      <c r="H285" s="474"/>
      <c r="I285" s="497"/>
      <c r="J285" s="365"/>
    </row>
    <row r="286" spans="2:10" ht="12.75">
      <c r="B286" s="24" t="s">
        <v>587</v>
      </c>
      <c r="C286" s="24"/>
      <c r="D286" s="470"/>
      <c r="E286" s="470"/>
      <c r="F286" s="470"/>
      <c r="G286" s="470"/>
      <c r="H286" s="470"/>
      <c r="I286" s="510"/>
      <c r="J286" s="365"/>
    </row>
    <row r="287" spans="2:12" ht="12.75">
      <c r="B287" s="40" t="s">
        <v>110</v>
      </c>
      <c r="C287" s="41"/>
      <c r="D287" s="500">
        <f aca="true" t="shared" si="45" ref="D287:I287">SUM(D283:D286)</f>
        <v>0</v>
      </c>
      <c r="E287" s="500">
        <f t="shared" si="45"/>
        <v>0</v>
      </c>
      <c r="F287" s="500">
        <f t="shared" si="45"/>
        <v>0</v>
      </c>
      <c r="G287" s="500">
        <f t="shared" si="45"/>
        <v>0</v>
      </c>
      <c r="H287" s="500">
        <f t="shared" si="45"/>
        <v>0</v>
      </c>
      <c r="I287" s="511">
        <f t="shared" si="45"/>
        <v>0</v>
      </c>
      <c r="J287" s="366"/>
      <c r="L287" s="423"/>
    </row>
    <row r="288" spans="2:10" ht="12.75">
      <c r="B288" s="59" t="s">
        <v>668</v>
      </c>
      <c r="C288" s="59"/>
      <c r="D288" s="512"/>
      <c r="E288" s="512"/>
      <c r="F288" s="512"/>
      <c r="G288" s="512"/>
      <c r="H288" s="512"/>
      <c r="I288" s="513"/>
      <c r="J288" s="365"/>
    </row>
    <row r="289" spans="2:10" ht="12.75">
      <c r="B289" s="21" t="s">
        <v>589</v>
      </c>
      <c r="C289" s="21"/>
      <c r="D289" s="469"/>
      <c r="E289" s="469"/>
      <c r="F289" s="469"/>
      <c r="G289" s="469"/>
      <c r="H289" s="469"/>
      <c r="I289" s="485"/>
      <c r="J289" s="365"/>
    </row>
    <row r="290" spans="2:10" ht="12.75">
      <c r="B290" s="21" t="s">
        <v>669</v>
      </c>
      <c r="C290" s="21"/>
      <c r="D290" s="469"/>
      <c r="E290" s="469"/>
      <c r="F290" s="469"/>
      <c r="G290" s="469"/>
      <c r="H290" s="469"/>
      <c r="I290" s="485"/>
      <c r="J290" s="365"/>
    </row>
    <row r="291" spans="2:10" ht="12.75">
      <c r="B291" s="21" t="s">
        <v>670</v>
      </c>
      <c r="C291" s="21"/>
      <c r="D291" s="469"/>
      <c r="E291" s="469"/>
      <c r="F291" s="469"/>
      <c r="G291" s="469"/>
      <c r="H291" s="469"/>
      <c r="I291" s="485"/>
      <c r="J291" s="365"/>
    </row>
    <row r="292" spans="2:10" ht="12.75">
      <c r="B292" s="21" t="s">
        <v>671</v>
      </c>
      <c r="C292" s="21"/>
      <c r="D292" s="469"/>
      <c r="E292" s="469"/>
      <c r="F292" s="469"/>
      <c r="G292" s="469"/>
      <c r="H292" s="469"/>
      <c r="I292" s="485"/>
      <c r="J292" s="365"/>
    </row>
    <row r="293" spans="2:10" ht="12.75">
      <c r="B293" s="21" t="s">
        <v>609</v>
      </c>
      <c r="C293" s="21"/>
      <c r="D293" s="469"/>
      <c r="E293" s="469"/>
      <c r="F293" s="469"/>
      <c r="G293" s="469"/>
      <c r="H293" s="469"/>
      <c r="I293" s="485"/>
      <c r="J293" s="365"/>
    </row>
    <row r="294" spans="2:10" ht="12.75">
      <c r="B294" s="21" t="s">
        <v>672</v>
      </c>
      <c r="C294" s="21"/>
      <c r="D294" s="469"/>
      <c r="E294" s="469"/>
      <c r="F294" s="469"/>
      <c r="G294" s="469"/>
      <c r="H294" s="469"/>
      <c r="I294" s="485"/>
      <c r="J294" s="365"/>
    </row>
    <row r="295" spans="2:10" ht="12.75">
      <c r="B295" s="21" t="s">
        <v>673</v>
      </c>
      <c r="C295" s="21"/>
      <c r="D295" s="469"/>
      <c r="E295" s="469"/>
      <c r="F295" s="469"/>
      <c r="G295" s="469"/>
      <c r="H295" s="469"/>
      <c r="I295" s="485"/>
      <c r="J295" s="365"/>
    </row>
    <row r="296" spans="2:12" ht="12.75">
      <c r="B296" s="367" t="s">
        <v>587</v>
      </c>
      <c r="C296" s="62"/>
      <c r="D296" s="514"/>
      <c r="E296" s="514"/>
      <c r="F296" s="514"/>
      <c r="G296" s="514"/>
      <c r="H296" s="514"/>
      <c r="I296" s="515"/>
      <c r="J296" s="365"/>
      <c r="L296" s="246"/>
    </row>
    <row r="297" spans="2:12" ht="22.5" customHeight="1">
      <c r="B297" s="40" t="s">
        <v>111</v>
      </c>
      <c r="C297" s="41"/>
      <c r="D297" s="500">
        <f aca="true" t="shared" si="46" ref="D297:I297">SUM(D288:D296)</f>
        <v>0</v>
      </c>
      <c r="E297" s="500">
        <f t="shared" si="46"/>
        <v>0</v>
      </c>
      <c r="F297" s="500">
        <f t="shared" si="46"/>
        <v>0</v>
      </c>
      <c r="G297" s="500">
        <f t="shared" si="46"/>
        <v>0</v>
      </c>
      <c r="H297" s="500">
        <f t="shared" si="46"/>
        <v>0</v>
      </c>
      <c r="I297" s="511">
        <f t="shared" si="46"/>
        <v>0</v>
      </c>
      <c r="J297" s="366"/>
      <c r="L297" s="423"/>
    </row>
    <row r="298" spans="2:10" ht="12.75">
      <c r="B298" s="59" t="s">
        <v>454</v>
      </c>
      <c r="C298" s="59"/>
      <c r="D298" s="516">
        <f aca="true" t="shared" si="47" ref="D298:I298">D287-D297</f>
        <v>0</v>
      </c>
      <c r="E298" s="516">
        <f t="shared" si="47"/>
        <v>0</v>
      </c>
      <c r="F298" s="516">
        <f t="shared" si="47"/>
        <v>0</v>
      </c>
      <c r="G298" s="516">
        <f t="shared" si="47"/>
        <v>0</v>
      </c>
      <c r="H298" s="516">
        <f t="shared" si="47"/>
        <v>0</v>
      </c>
      <c r="I298" s="517">
        <f t="shared" si="47"/>
        <v>0</v>
      </c>
      <c r="J298" s="365"/>
    </row>
    <row r="299" spans="2:10" ht="12.75">
      <c r="B299" s="28" t="s">
        <v>675</v>
      </c>
      <c r="C299" s="28"/>
      <c r="D299" s="518"/>
      <c r="E299" s="518">
        <f>IF(E283&lt;&gt;0,D300,0)</f>
        <v>0</v>
      </c>
      <c r="F299" s="518">
        <f>IF(F283&lt;&gt;0,E300,0)</f>
        <v>0</v>
      </c>
      <c r="G299" s="518">
        <f>IF(G283&lt;&gt;0,F300,0)</f>
        <v>0</v>
      </c>
      <c r="H299" s="518">
        <f>IF(H283&lt;&gt;0,G300,0)</f>
        <v>0</v>
      </c>
      <c r="I299" s="519">
        <f>IF(I283&lt;&gt;0,H300,0)</f>
        <v>0</v>
      </c>
      <c r="J299" s="365"/>
    </row>
    <row r="300" spans="2:12" ht="12.75">
      <c r="B300" s="208" t="s">
        <v>676</v>
      </c>
      <c r="C300" s="64"/>
      <c r="D300" s="520">
        <f aca="true" t="shared" si="48" ref="D300:I300">D299+D298</f>
        <v>0</v>
      </c>
      <c r="E300" s="520">
        <f t="shared" si="48"/>
        <v>0</v>
      </c>
      <c r="F300" s="520">
        <f t="shared" si="48"/>
        <v>0</v>
      </c>
      <c r="G300" s="520">
        <f t="shared" si="48"/>
        <v>0</v>
      </c>
      <c r="H300" s="520">
        <f t="shared" si="48"/>
        <v>0</v>
      </c>
      <c r="I300" s="521">
        <f t="shared" si="48"/>
        <v>0</v>
      </c>
      <c r="J300" s="368"/>
      <c r="L300" s="420"/>
    </row>
    <row r="301" spans="2:10" ht="9" customHeight="1">
      <c r="B301" s="32"/>
      <c r="C301" s="32"/>
      <c r="D301" s="63"/>
      <c r="E301" s="63"/>
      <c r="F301" s="63"/>
      <c r="G301" s="63"/>
      <c r="H301" s="63"/>
      <c r="I301" s="83"/>
      <c r="J301" s="365"/>
    </row>
    <row r="302" spans="2:12" ht="12.75">
      <c r="B302" s="157" t="str">
        <f>B282&amp;" (suite)"</f>
        <v>2008 (suite)</v>
      </c>
      <c r="C302" s="53"/>
      <c r="D302" s="61" t="s">
        <v>659</v>
      </c>
      <c r="E302" s="61" t="s">
        <v>660</v>
      </c>
      <c r="F302" s="61" t="s">
        <v>662</v>
      </c>
      <c r="G302" s="61" t="s">
        <v>661</v>
      </c>
      <c r="H302" s="61" t="s">
        <v>663</v>
      </c>
      <c r="I302" s="82" t="s">
        <v>664</v>
      </c>
      <c r="J302" s="364"/>
      <c r="L302" s="430"/>
    </row>
    <row r="303" spans="2:10" ht="12.75">
      <c r="B303" s="27" t="str">
        <f>B283</f>
        <v>Recouvrement - ventes</v>
      </c>
      <c r="C303" s="27"/>
      <c r="D303" s="508">
        <v>0</v>
      </c>
      <c r="E303" s="508">
        <v>0</v>
      </c>
      <c r="F303" s="508">
        <v>0</v>
      </c>
      <c r="G303" s="508">
        <v>0</v>
      </c>
      <c r="H303" s="508">
        <v>0</v>
      </c>
      <c r="I303" s="509">
        <v>0</v>
      </c>
      <c r="J303" s="365"/>
    </row>
    <row r="304" spans="2:10" ht="12.75">
      <c r="B304" s="21" t="str">
        <f>B284</f>
        <v>Prêts et investissements</v>
      </c>
      <c r="C304" s="21"/>
      <c r="D304" s="469"/>
      <c r="E304" s="469"/>
      <c r="F304" s="469"/>
      <c r="G304" s="469"/>
      <c r="H304" s="469"/>
      <c r="I304" s="485"/>
      <c r="J304" s="365"/>
    </row>
    <row r="305" spans="2:10" ht="12.75">
      <c r="B305" s="21" t="str">
        <f>B285</f>
        <v>Vente d'actifs</v>
      </c>
      <c r="C305" s="28"/>
      <c r="D305" s="474"/>
      <c r="E305" s="474"/>
      <c r="F305" s="474"/>
      <c r="G305" s="474"/>
      <c r="H305" s="474"/>
      <c r="I305" s="497"/>
      <c r="J305" s="365"/>
    </row>
    <row r="306" spans="2:10" ht="12.75">
      <c r="B306" s="24" t="str">
        <f aca="true" t="shared" si="49" ref="B306:B320">B286</f>
        <v>Autre</v>
      </c>
      <c r="C306" s="24"/>
      <c r="D306" s="470"/>
      <c r="E306" s="470"/>
      <c r="F306" s="470"/>
      <c r="G306" s="470"/>
      <c r="H306" s="470"/>
      <c r="I306" s="510"/>
      <c r="J306" s="365"/>
    </row>
    <row r="307" spans="2:12" ht="22.5" customHeight="1">
      <c r="B307" s="40" t="str">
        <f t="shared" si="49"/>
        <v>Provenance fonds - Total</v>
      </c>
      <c r="C307" s="41"/>
      <c r="D307" s="500">
        <f aca="true" t="shared" si="50" ref="D307:I307">SUM(D303:D306)</f>
        <v>0</v>
      </c>
      <c r="E307" s="500">
        <f t="shared" si="50"/>
        <v>0</v>
      </c>
      <c r="F307" s="500">
        <f t="shared" si="50"/>
        <v>0</v>
      </c>
      <c r="G307" s="500">
        <f t="shared" si="50"/>
        <v>0</v>
      </c>
      <c r="H307" s="500">
        <f t="shared" si="50"/>
        <v>0</v>
      </c>
      <c r="I307" s="511">
        <f t="shared" si="50"/>
        <v>0</v>
      </c>
      <c r="J307" s="366"/>
      <c r="L307" s="423"/>
    </row>
    <row r="308" spans="2:10" ht="12.75">
      <c r="B308" s="59" t="str">
        <f t="shared" si="49"/>
        <v>Paiement des achats</v>
      </c>
      <c r="C308" s="59"/>
      <c r="D308" s="503"/>
      <c r="E308" s="503"/>
      <c r="F308" s="503"/>
      <c r="G308" s="503"/>
      <c r="H308" s="503"/>
      <c r="I308" s="522"/>
      <c r="J308" s="365"/>
    </row>
    <row r="309" spans="2:10" ht="12.75">
      <c r="B309" s="21" t="str">
        <f t="shared" si="49"/>
        <v>Main-d'œuvre directe</v>
      </c>
      <c r="C309" s="21"/>
      <c r="D309" s="469"/>
      <c r="E309" s="469"/>
      <c r="F309" s="469"/>
      <c r="G309" s="469"/>
      <c r="H309" s="469"/>
      <c r="I309" s="485"/>
      <c r="J309" s="365"/>
    </row>
    <row r="310" spans="2:10" ht="12.75">
      <c r="B310" s="21" t="str">
        <f t="shared" si="49"/>
        <v>Réparations et entretien</v>
      </c>
      <c r="C310" s="21"/>
      <c r="D310" s="469"/>
      <c r="E310" s="469"/>
      <c r="F310" s="469"/>
      <c r="G310" s="469"/>
      <c r="H310" s="469"/>
      <c r="I310" s="485"/>
      <c r="J310" s="365"/>
    </row>
    <row r="311" spans="2:10" ht="12.75">
      <c r="B311" s="21" t="str">
        <f t="shared" si="49"/>
        <v>Services publics et taxes</v>
      </c>
      <c r="C311" s="21"/>
      <c r="D311" s="469"/>
      <c r="E311" s="469"/>
      <c r="F311" s="469"/>
      <c r="G311" s="469"/>
      <c r="H311" s="469"/>
      <c r="I311" s="485"/>
      <c r="J311" s="365"/>
    </row>
    <row r="312" spans="2:10" ht="12.75">
      <c r="B312" s="21" t="str">
        <f t="shared" si="49"/>
        <v>Frais de vente</v>
      </c>
      <c r="C312" s="21"/>
      <c r="D312" s="469"/>
      <c r="E312" s="469"/>
      <c r="F312" s="469"/>
      <c r="G312" s="469"/>
      <c r="H312" s="469"/>
      <c r="I312" s="485"/>
      <c r="J312" s="365"/>
    </row>
    <row r="313" spans="2:10" ht="12.75">
      <c r="B313" s="21" t="str">
        <f t="shared" si="49"/>
        <v>Frais administratifs</v>
      </c>
      <c r="C313" s="21"/>
      <c r="D313" s="469"/>
      <c r="E313" s="469"/>
      <c r="F313" s="469"/>
      <c r="G313" s="469"/>
      <c r="H313" s="469"/>
      <c r="I313" s="485"/>
      <c r="J313" s="365"/>
    </row>
    <row r="314" spans="2:10" ht="12.75">
      <c r="B314" s="21" t="str">
        <f t="shared" si="49"/>
        <v>Intérêt</v>
      </c>
      <c r="C314" s="21"/>
      <c r="D314" s="469"/>
      <c r="E314" s="469"/>
      <c r="F314" s="469"/>
      <c r="G314" s="469"/>
      <c r="H314" s="469"/>
      <c r="I314" s="485"/>
      <c r="J314" s="365"/>
    </row>
    <row r="315" spans="2:10" ht="12.75">
      <c r="B315" s="21" t="str">
        <f t="shared" si="49"/>
        <v>Paiement de la dette</v>
      </c>
      <c r="C315" s="21"/>
      <c r="D315" s="469"/>
      <c r="E315" s="469"/>
      <c r="F315" s="469"/>
      <c r="G315" s="469"/>
      <c r="H315" s="469"/>
      <c r="I315" s="485"/>
      <c r="J315" s="365"/>
    </row>
    <row r="316" spans="2:10" ht="12.75">
      <c r="B316" s="62" t="str">
        <f>IF(B296="","",B296)</f>
        <v>Autre</v>
      </c>
      <c r="C316" s="62"/>
      <c r="D316" s="514"/>
      <c r="E316" s="514"/>
      <c r="F316" s="514"/>
      <c r="G316" s="514"/>
      <c r="H316" s="514"/>
      <c r="I316" s="515"/>
      <c r="J316" s="365"/>
    </row>
    <row r="317" spans="2:12" ht="18.75" customHeight="1">
      <c r="B317" s="40" t="str">
        <f t="shared" si="49"/>
        <v>Utilisation fonds - Total</v>
      </c>
      <c r="C317" s="41"/>
      <c r="D317" s="500">
        <f aca="true" t="shared" si="51" ref="D317:I317">SUM(D308:D316)</f>
        <v>0</v>
      </c>
      <c r="E317" s="500">
        <f t="shared" si="51"/>
        <v>0</v>
      </c>
      <c r="F317" s="500">
        <f t="shared" si="51"/>
        <v>0</v>
      </c>
      <c r="G317" s="500">
        <f t="shared" si="51"/>
        <v>0</v>
      </c>
      <c r="H317" s="500">
        <f t="shared" si="51"/>
        <v>0</v>
      </c>
      <c r="I317" s="511">
        <f t="shared" si="51"/>
        <v>0</v>
      </c>
      <c r="J317" s="366"/>
      <c r="L317" s="423"/>
    </row>
    <row r="318" spans="2:10" ht="12.75">
      <c r="B318" s="59" t="str">
        <f t="shared" si="49"/>
        <v>Excédent / (déficit)</v>
      </c>
      <c r="C318" s="59"/>
      <c r="D318" s="516">
        <f aca="true" t="shared" si="52" ref="D318:I318">D307-D317</f>
        <v>0</v>
      </c>
      <c r="E318" s="516">
        <f t="shared" si="52"/>
        <v>0</v>
      </c>
      <c r="F318" s="516">
        <f t="shared" si="52"/>
        <v>0</v>
      </c>
      <c r="G318" s="516">
        <f t="shared" si="52"/>
        <v>0</v>
      </c>
      <c r="H318" s="516">
        <f t="shared" si="52"/>
        <v>0</v>
      </c>
      <c r="I318" s="517">
        <f t="shared" si="52"/>
        <v>0</v>
      </c>
      <c r="J318" s="365"/>
    </row>
    <row r="319" spans="2:10" ht="12.75">
      <c r="B319" s="28" t="str">
        <f t="shared" si="49"/>
        <v>Encaisse au début</v>
      </c>
      <c r="C319" s="28"/>
      <c r="D319" s="518">
        <f>IF(D303&lt;&gt;0,I300,0)</f>
        <v>0</v>
      </c>
      <c r="E319" s="518">
        <f>IF(E303&lt;&gt;0,D320,0)</f>
        <v>0</v>
      </c>
      <c r="F319" s="518">
        <f>IF(F303&lt;&gt;0,E320,0)</f>
        <v>0</v>
      </c>
      <c r="G319" s="518">
        <f>IF(G303&lt;&gt;0,F320,0)</f>
        <v>0</v>
      </c>
      <c r="H319" s="518">
        <f>IF(H303&lt;&gt;0,G320,0)</f>
        <v>0</v>
      </c>
      <c r="I319" s="519">
        <f>IF(I303&lt;&gt;0,H320,0)</f>
        <v>0</v>
      </c>
      <c r="J319" s="365"/>
    </row>
    <row r="320" spans="2:12" ht="12.75">
      <c r="B320" s="208" t="str">
        <f t="shared" si="49"/>
        <v>ENCAISSE / PRÊT REQUIS</v>
      </c>
      <c r="C320" s="64"/>
      <c r="D320" s="520">
        <f aca="true" t="shared" si="53" ref="D320:I320">D319+D318</f>
        <v>0</v>
      </c>
      <c r="E320" s="520">
        <f t="shared" si="53"/>
        <v>0</v>
      </c>
      <c r="F320" s="520">
        <f t="shared" si="53"/>
        <v>0</v>
      </c>
      <c r="G320" s="520">
        <f t="shared" si="53"/>
        <v>0</v>
      </c>
      <c r="H320" s="520">
        <f t="shared" si="53"/>
        <v>0</v>
      </c>
      <c r="I320" s="521">
        <f t="shared" si="53"/>
        <v>0</v>
      </c>
      <c r="J320" s="368"/>
      <c r="L320" s="420"/>
    </row>
    <row r="321" spans="4:10" ht="9" customHeight="1">
      <c r="D321" s="49"/>
      <c r="E321" s="49"/>
      <c r="F321" s="49"/>
      <c r="G321" s="49"/>
      <c r="H321" s="49"/>
      <c r="I321" s="84"/>
      <c r="J321" s="365"/>
    </row>
    <row r="322" spans="2:12" ht="9.75" customHeight="1">
      <c r="B322" s="15" t="s">
        <v>677</v>
      </c>
      <c r="C322" s="9"/>
      <c r="D322" s="125"/>
      <c r="E322" s="125"/>
      <c r="F322" s="125"/>
      <c r="G322" s="125"/>
      <c r="H322" s="125"/>
      <c r="I322" s="126"/>
      <c r="J322" s="365"/>
      <c r="L322" s="15"/>
    </row>
    <row r="323" spans="2:12" ht="14.25" customHeight="1">
      <c r="B323" s="65">
        <f>B282+1</f>
        <v>2009</v>
      </c>
      <c r="C323" s="53"/>
      <c r="D323" s="61" t="str">
        <f aca="true" t="shared" si="54" ref="D323:I323">D282</f>
        <v>jan</v>
      </c>
      <c r="E323" s="61" t="str">
        <f t="shared" si="54"/>
        <v>fév</v>
      </c>
      <c r="F323" s="61" t="str">
        <f t="shared" si="54"/>
        <v>mars</v>
      </c>
      <c r="G323" s="61" t="str">
        <f t="shared" si="54"/>
        <v>avr</v>
      </c>
      <c r="H323" s="61" t="str">
        <f t="shared" si="54"/>
        <v>mai</v>
      </c>
      <c r="I323" s="82" t="str">
        <f t="shared" si="54"/>
        <v>juin</v>
      </c>
      <c r="J323" s="364"/>
      <c r="L323" s="429"/>
    </row>
    <row r="324" spans="2:10" ht="12.75">
      <c r="B324" s="27" t="str">
        <f>B283</f>
        <v>Recouvrement - ventes</v>
      </c>
      <c r="C324" s="27"/>
      <c r="D324" s="508"/>
      <c r="E324" s="508"/>
      <c r="F324" s="508"/>
      <c r="G324" s="508"/>
      <c r="H324" s="508"/>
      <c r="I324" s="509"/>
      <c r="J324" s="365"/>
    </row>
    <row r="325" spans="2:10" ht="12.75">
      <c r="B325" s="21" t="str">
        <f>B284</f>
        <v>Prêts et investissements</v>
      </c>
      <c r="C325" s="21"/>
      <c r="D325" s="469"/>
      <c r="E325" s="469"/>
      <c r="F325" s="469"/>
      <c r="G325" s="469"/>
      <c r="H325" s="469"/>
      <c r="I325" s="485"/>
      <c r="J325" s="365"/>
    </row>
    <row r="326" spans="2:10" ht="12.75">
      <c r="B326" s="21" t="str">
        <f>B285</f>
        <v>Vente d'actifs</v>
      </c>
      <c r="C326" s="28"/>
      <c r="D326" s="474"/>
      <c r="E326" s="474"/>
      <c r="F326" s="474"/>
      <c r="G326" s="474"/>
      <c r="H326" s="474"/>
      <c r="I326" s="497"/>
      <c r="J326" s="365"/>
    </row>
    <row r="327" spans="2:10" ht="12.75">
      <c r="B327" s="24" t="str">
        <f aca="true" t="shared" si="55" ref="B327:B341">B286</f>
        <v>Autre</v>
      </c>
      <c r="C327" s="24"/>
      <c r="D327" s="470"/>
      <c r="E327" s="470"/>
      <c r="F327" s="470"/>
      <c r="G327" s="470"/>
      <c r="H327" s="470"/>
      <c r="I327" s="510"/>
      <c r="J327" s="365"/>
    </row>
    <row r="328" spans="2:12" ht="18.75" customHeight="1">
      <c r="B328" s="40" t="str">
        <f t="shared" si="55"/>
        <v>Provenance fonds - Total</v>
      </c>
      <c r="C328" s="41"/>
      <c r="D328" s="500">
        <f aca="true" t="shared" si="56" ref="D328:I328">SUM(D324:D327)</f>
        <v>0</v>
      </c>
      <c r="E328" s="500">
        <f t="shared" si="56"/>
        <v>0</v>
      </c>
      <c r="F328" s="500">
        <f t="shared" si="56"/>
        <v>0</v>
      </c>
      <c r="G328" s="500">
        <f t="shared" si="56"/>
        <v>0</v>
      </c>
      <c r="H328" s="500">
        <f t="shared" si="56"/>
        <v>0</v>
      </c>
      <c r="I328" s="511">
        <f t="shared" si="56"/>
        <v>0</v>
      </c>
      <c r="J328" s="366"/>
      <c r="L328" s="423"/>
    </row>
    <row r="329" spans="2:10" ht="12.75">
      <c r="B329" s="59" t="str">
        <f t="shared" si="55"/>
        <v>Paiement des achats</v>
      </c>
      <c r="C329" s="59"/>
      <c r="D329" s="512"/>
      <c r="E329" s="512"/>
      <c r="F329" s="512"/>
      <c r="G329" s="512"/>
      <c r="H329" s="512"/>
      <c r="I329" s="513"/>
      <c r="J329" s="365"/>
    </row>
    <row r="330" spans="2:10" ht="12.75">
      <c r="B330" s="21" t="str">
        <f t="shared" si="55"/>
        <v>Main-d'œuvre directe</v>
      </c>
      <c r="C330" s="21"/>
      <c r="D330" s="469"/>
      <c r="E330" s="469"/>
      <c r="F330" s="469"/>
      <c r="G330" s="469"/>
      <c r="H330" s="469"/>
      <c r="I330" s="485"/>
      <c r="J330" s="365"/>
    </row>
    <row r="331" spans="2:10" ht="12.75">
      <c r="B331" s="21" t="str">
        <f t="shared" si="55"/>
        <v>Réparations et entretien</v>
      </c>
      <c r="C331" s="21"/>
      <c r="D331" s="469"/>
      <c r="E331" s="469"/>
      <c r="F331" s="469"/>
      <c r="G331" s="469"/>
      <c r="H331" s="469"/>
      <c r="I331" s="485"/>
      <c r="J331" s="365"/>
    </row>
    <row r="332" spans="2:10" ht="12.75">
      <c r="B332" s="21" t="str">
        <f t="shared" si="55"/>
        <v>Services publics et taxes</v>
      </c>
      <c r="C332" s="21"/>
      <c r="D332" s="469"/>
      <c r="E332" s="469"/>
      <c r="F332" s="469"/>
      <c r="G332" s="469"/>
      <c r="H332" s="469"/>
      <c r="I332" s="485"/>
      <c r="J332" s="365"/>
    </row>
    <row r="333" spans="2:10" ht="12.75">
      <c r="B333" s="21" t="str">
        <f t="shared" si="55"/>
        <v>Frais de vente</v>
      </c>
      <c r="C333" s="21"/>
      <c r="D333" s="469"/>
      <c r="E333" s="469"/>
      <c r="F333" s="469"/>
      <c r="G333" s="469"/>
      <c r="H333" s="469"/>
      <c r="I333" s="485"/>
      <c r="J333" s="365"/>
    </row>
    <row r="334" spans="2:10" ht="12.75">
      <c r="B334" s="21" t="str">
        <f t="shared" si="55"/>
        <v>Frais administratifs</v>
      </c>
      <c r="C334" s="21"/>
      <c r="D334" s="469"/>
      <c r="E334" s="469"/>
      <c r="F334" s="469"/>
      <c r="G334" s="469"/>
      <c r="H334" s="469"/>
      <c r="I334" s="485"/>
      <c r="J334" s="365"/>
    </row>
    <row r="335" spans="2:10" ht="12.75">
      <c r="B335" s="21" t="str">
        <f t="shared" si="55"/>
        <v>Intérêt</v>
      </c>
      <c r="C335" s="21"/>
      <c r="D335" s="469"/>
      <c r="E335" s="469"/>
      <c r="F335" s="469"/>
      <c r="G335" s="469"/>
      <c r="H335" s="469"/>
      <c r="I335" s="485"/>
      <c r="J335" s="365"/>
    </row>
    <row r="336" spans="2:10" ht="12.75">
      <c r="B336" s="21" t="str">
        <f t="shared" si="55"/>
        <v>Paiement de la dette</v>
      </c>
      <c r="C336" s="21"/>
      <c r="D336" s="469"/>
      <c r="E336" s="469"/>
      <c r="F336" s="469"/>
      <c r="G336" s="469"/>
      <c r="H336" s="469"/>
      <c r="I336" s="485"/>
      <c r="J336" s="365"/>
    </row>
    <row r="337" spans="2:10" ht="12.75">
      <c r="B337" s="21" t="str">
        <f t="shared" si="55"/>
        <v>Autre</v>
      </c>
      <c r="C337" s="62"/>
      <c r="D337" s="514"/>
      <c r="E337" s="514"/>
      <c r="F337" s="514"/>
      <c r="G337" s="514"/>
      <c r="H337" s="514"/>
      <c r="I337" s="515"/>
      <c r="J337" s="365"/>
    </row>
    <row r="338" spans="2:12" ht="22.5" customHeight="1">
      <c r="B338" s="40" t="str">
        <f t="shared" si="55"/>
        <v>Utilisation fonds - Total</v>
      </c>
      <c r="C338" s="369"/>
      <c r="D338" s="500">
        <f aca="true" t="shared" si="57" ref="D338:I338">SUM(D329:D337)</f>
        <v>0</v>
      </c>
      <c r="E338" s="500">
        <f t="shared" si="57"/>
        <v>0</v>
      </c>
      <c r="F338" s="500">
        <f t="shared" si="57"/>
        <v>0</v>
      </c>
      <c r="G338" s="500">
        <f t="shared" si="57"/>
        <v>0</v>
      </c>
      <c r="H338" s="500">
        <f t="shared" si="57"/>
        <v>0</v>
      </c>
      <c r="I338" s="511">
        <f t="shared" si="57"/>
        <v>0</v>
      </c>
      <c r="J338" s="366"/>
      <c r="L338" s="423"/>
    </row>
    <row r="339" spans="2:10" ht="12.75">
      <c r="B339" s="59" t="str">
        <f t="shared" si="55"/>
        <v>Excédent / (déficit)</v>
      </c>
      <c r="C339" s="370"/>
      <c r="D339" s="523">
        <f aca="true" t="shared" si="58" ref="D339:I339">D328-D338</f>
        <v>0</v>
      </c>
      <c r="E339" s="523">
        <f t="shared" si="58"/>
        <v>0</v>
      </c>
      <c r="F339" s="523">
        <f t="shared" si="58"/>
        <v>0</v>
      </c>
      <c r="G339" s="523">
        <f t="shared" si="58"/>
        <v>0</v>
      </c>
      <c r="H339" s="523">
        <f t="shared" si="58"/>
        <v>0</v>
      </c>
      <c r="I339" s="524">
        <f t="shared" si="58"/>
        <v>0</v>
      </c>
      <c r="J339" s="365"/>
    </row>
    <row r="340" spans="2:10" ht="12.75">
      <c r="B340" s="28" t="str">
        <f t="shared" si="55"/>
        <v>Encaisse au début</v>
      </c>
      <c r="C340" s="28"/>
      <c r="D340" s="518">
        <f>IF(D324&lt;&gt;0,I320,0)</f>
        <v>0</v>
      </c>
      <c r="E340" s="518">
        <f>IF(E324&lt;&gt;0,D341,0)</f>
        <v>0</v>
      </c>
      <c r="F340" s="518">
        <f>IF(F324&lt;&gt;0,E341,0)</f>
        <v>0</v>
      </c>
      <c r="G340" s="518">
        <f>IF(G324&lt;&gt;0,F341,0)</f>
        <v>0</v>
      </c>
      <c r="H340" s="518">
        <f>IF(H324&lt;&gt;0,G341,0)</f>
        <v>0</v>
      </c>
      <c r="I340" s="519">
        <f>IF(I324&lt;&gt;0,H341,0)</f>
        <v>0</v>
      </c>
      <c r="J340" s="365"/>
    </row>
    <row r="341" spans="2:12" ht="12.75">
      <c r="B341" s="208" t="str">
        <f t="shared" si="55"/>
        <v>ENCAISSE / PRÊT REQUIS</v>
      </c>
      <c r="C341" s="64"/>
      <c r="D341" s="520">
        <f aca="true" t="shared" si="59" ref="D341:I341">D340+D339</f>
        <v>0</v>
      </c>
      <c r="E341" s="520">
        <f t="shared" si="59"/>
        <v>0</v>
      </c>
      <c r="F341" s="520">
        <f t="shared" si="59"/>
        <v>0</v>
      </c>
      <c r="G341" s="520">
        <f t="shared" si="59"/>
        <v>0</v>
      </c>
      <c r="H341" s="520">
        <f t="shared" si="59"/>
        <v>0</v>
      </c>
      <c r="I341" s="521">
        <f t="shared" si="59"/>
        <v>0</v>
      </c>
      <c r="J341" s="368"/>
      <c r="L341" s="420"/>
    </row>
    <row r="342" spans="2:10" ht="12.75">
      <c r="B342" s="32"/>
      <c r="C342" s="32"/>
      <c r="D342" s="63"/>
      <c r="E342" s="63"/>
      <c r="F342" s="63"/>
      <c r="G342" s="63"/>
      <c r="H342" s="63"/>
      <c r="I342" s="83"/>
      <c r="J342" s="365"/>
    </row>
    <row r="343" spans="2:12" ht="13.5" customHeight="1">
      <c r="B343" s="157" t="str">
        <f>B323&amp;" (suite)"</f>
        <v>2009 (suite)</v>
      </c>
      <c r="C343" s="53"/>
      <c r="D343" s="61" t="s">
        <v>162</v>
      </c>
      <c r="E343" s="61" t="s">
        <v>163</v>
      </c>
      <c r="F343" s="61" t="s">
        <v>182</v>
      </c>
      <c r="G343" s="61" t="s">
        <v>183</v>
      </c>
      <c r="H343" s="61" t="s">
        <v>164</v>
      </c>
      <c r="I343" s="82" t="s">
        <v>165</v>
      </c>
      <c r="J343" s="364"/>
      <c r="L343" s="430"/>
    </row>
    <row r="344" spans="2:10" ht="12.75">
      <c r="B344" s="27" t="str">
        <f>B303</f>
        <v>Recouvrement - ventes</v>
      </c>
      <c r="C344" s="27"/>
      <c r="D344" s="508"/>
      <c r="E344" s="508"/>
      <c r="F344" s="508"/>
      <c r="G344" s="508"/>
      <c r="H344" s="508"/>
      <c r="I344" s="509"/>
      <c r="J344" s="365"/>
    </row>
    <row r="345" spans="2:10" ht="12.75">
      <c r="B345" s="21" t="str">
        <f>B304</f>
        <v>Prêts et investissements</v>
      </c>
      <c r="C345" s="21"/>
      <c r="D345" s="469"/>
      <c r="E345" s="469"/>
      <c r="F345" s="469"/>
      <c r="G345" s="469"/>
      <c r="H345" s="469"/>
      <c r="I345" s="485"/>
      <c r="J345" s="365"/>
    </row>
    <row r="346" spans="2:10" ht="12.75">
      <c r="B346" s="21" t="str">
        <f>B305</f>
        <v>Vente d'actifs</v>
      </c>
      <c r="C346" s="28"/>
      <c r="D346" s="474"/>
      <c r="E346" s="474"/>
      <c r="F346" s="474"/>
      <c r="G346" s="474"/>
      <c r="H346" s="474"/>
      <c r="I346" s="497"/>
      <c r="J346" s="365"/>
    </row>
    <row r="347" spans="2:10" ht="12.75">
      <c r="B347" s="21" t="str">
        <f>B306</f>
        <v>Autre</v>
      </c>
      <c r="C347" s="24"/>
      <c r="D347" s="470"/>
      <c r="E347" s="470"/>
      <c r="F347" s="470"/>
      <c r="G347" s="470"/>
      <c r="H347" s="470"/>
      <c r="I347" s="510"/>
      <c r="J347" s="365"/>
    </row>
    <row r="348" spans="2:12" ht="12.75">
      <c r="B348" s="40" t="str">
        <f aca="true" t="shared" si="60" ref="B348:B361">B307</f>
        <v>Provenance fonds - Total</v>
      </c>
      <c r="C348" s="41"/>
      <c r="D348" s="500">
        <f aca="true" t="shared" si="61" ref="D348:I348">SUM(D344:D347)</f>
        <v>0</v>
      </c>
      <c r="E348" s="500">
        <f t="shared" si="61"/>
        <v>0</v>
      </c>
      <c r="F348" s="500">
        <f t="shared" si="61"/>
        <v>0</v>
      </c>
      <c r="G348" s="500">
        <f t="shared" si="61"/>
        <v>0</v>
      </c>
      <c r="H348" s="500">
        <f t="shared" si="61"/>
        <v>0</v>
      </c>
      <c r="I348" s="511">
        <f t="shared" si="61"/>
        <v>0</v>
      </c>
      <c r="J348" s="366"/>
      <c r="L348" s="423"/>
    </row>
    <row r="349" spans="2:10" ht="15" customHeight="1">
      <c r="B349" s="59" t="str">
        <f t="shared" si="60"/>
        <v>Paiement des achats</v>
      </c>
      <c r="C349" s="59"/>
      <c r="D349" s="512"/>
      <c r="E349" s="512"/>
      <c r="F349" s="512"/>
      <c r="G349" s="512"/>
      <c r="H349" s="512"/>
      <c r="I349" s="513"/>
      <c r="J349" s="365"/>
    </row>
    <row r="350" spans="2:10" ht="12.75">
      <c r="B350" s="21" t="str">
        <f t="shared" si="60"/>
        <v>Main-d'œuvre directe</v>
      </c>
      <c r="C350" s="21"/>
      <c r="D350" s="469"/>
      <c r="E350" s="469"/>
      <c r="F350" s="469"/>
      <c r="G350" s="469"/>
      <c r="H350" s="469"/>
      <c r="I350" s="485"/>
      <c r="J350" s="365"/>
    </row>
    <row r="351" spans="2:10" ht="12.75">
      <c r="B351" s="21" t="str">
        <f t="shared" si="60"/>
        <v>Réparations et entretien</v>
      </c>
      <c r="C351" s="21"/>
      <c r="D351" s="469"/>
      <c r="E351" s="469"/>
      <c r="F351" s="469"/>
      <c r="G351" s="469"/>
      <c r="H351" s="469"/>
      <c r="I351" s="485"/>
      <c r="J351" s="365"/>
    </row>
    <row r="352" spans="2:10" ht="12.75">
      <c r="B352" s="21" t="str">
        <f t="shared" si="60"/>
        <v>Services publics et taxes</v>
      </c>
      <c r="C352" s="21"/>
      <c r="D352" s="469"/>
      <c r="E352" s="469"/>
      <c r="F352" s="469"/>
      <c r="G352" s="469"/>
      <c r="H352" s="469"/>
      <c r="I352" s="485"/>
      <c r="J352" s="365"/>
    </row>
    <row r="353" spans="2:10" ht="12.75">
      <c r="B353" s="21" t="str">
        <f t="shared" si="60"/>
        <v>Frais de vente</v>
      </c>
      <c r="C353" s="21"/>
      <c r="D353" s="469"/>
      <c r="E353" s="469"/>
      <c r="F353" s="469"/>
      <c r="G353" s="469"/>
      <c r="H353" s="469"/>
      <c r="I353" s="485"/>
      <c r="J353" s="365"/>
    </row>
    <row r="354" spans="2:10" ht="12.75">
      <c r="B354" s="21" t="str">
        <f t="shared" si="60"/>
        <v>Frais administratifs</v>
      </c>
      <c r="C354" s="21"/>
      <c r="D354" s="469"/>
      <c r="E354" s="469"/>
      <c r="F354" s="469"/>
      <c r="G354" s="469"/>
      <c r="H354" s="469"/>
      <c r="I354" s="485"/>
      <c r="J354" s="365"/>
    </row>
    <row r="355" spans="2:10" ht="12.75">
      <c r="B355" s="21" t="str">
        <f t="shared" si="60"/>
        <v>Intérêt</v>
      </c>
      <c r="C355" s="21"/>
      <c r="D355" s="469"/>
      <c r="E355" s="469"/>
      <c r="F355" s="469"/>
      <c r="G355" s="469"/>
      <c r="H355" s="469"/>
      <c r="I355" s="485"/>
      <c r="J355" s="365"/>
    </row>
    <row r="356" spans="2:10" ht="12.75">
      <c r="B356" s="21" t="str">
        <f t="shared" si="60"/>
        <v>Paiement de la dette</v>
      </c>
      <c r="C356" s="21"/>
      <c r="D356" s="469"/>
      <c r="E356" s="469"/>
      <c r="F356" s="469"/>
      <c r="G356" s="469"/>
      <c r="H356" s="469"/>
      <c r="I356" s="485"/>
      <c r="J356" s="365"/>
    </row>
    <row r="357" spans="2:10" ht="12.75">
      <c r="B357" s="21" t="str">
        <f t="shared" si="60"/>
        <v>Autre</v>
      </c>
      <c r="C357" s="62"/>
      <c r="D357" s="514"/>
      <c r="E357" s="514"/>
      <c r="F357" s="514"/>
      <c r="G357" s="514"/>
      <c r="H357" s="514"/>
      <c r="I357" s="515"/>
      <c r="J357" s="365"/>
    </row>
    <row r="358" spans="2:12" ht="16.5" customHeight="1">
      <c r="B358" s="40" t="str">
        <f t="shared" si="60"/>
        <v>Utilisation fonds - Total</v>
      </c>
      <c r="C358" s="41"/>
      <c r="D358" s="500">
        <f aca="true" t="shared" si="62" ref="D358:I358">SUM(D349:D357)</f>
        <v>0</v>
      </c>
      <c r="E358" s="500">
        <f t="shared" si="62"/>
        <v>0</v>
      </c>
      <c r="F358" s="500">
        <f t="shared" si="62"/>
        <v>0</v>
      </c>
      <c r="G358" s="500">
        <f t="shared" si="62"/>
        <v>0</v>
      </c>
      <c r="H358" s="500">
        <f t="shared" si="62"/>
        <v>0</v>
      </c>
      <c r="I358" s="511">
        <f t="shared" si="62"/>
        <v>0</v>
      </c>
      <c r="J358" s="366"/>
      <c r="L358" s="423"/>
    </row>
    <row r="359" spans="2:10" ht="12.75">
      <c r="B359" s="59" t="str">
        <f t="shared" si="60"/>
        <v>Excédent / (déficit)</v>
      </c>
      <c r="C359" s="59"/>
      <c r="D359" s="516">
        <f aca="true" t="shared" si="63" ref="D359:I359">D348-D358</f>
        <v>0</v>
      </c>
      <c r="E359" s="516">
        <f t="shared" si="63"/>
        <v>0</v>
      </c>
      <c r="F359" s="516">
        <f t="shared" si="63"/>
        <v>0</v>
      </c>
      <c r="G359" s="516">
        <f t="shared" si="63"/>
        <v>0</v>
      </c>
      <c r="H359" s="516">
        <f t="shared" si="63"/>
        <v>0</v>
      </c>
      <c r="I359" s="517">
        <f t="shared" si="63"/>
        <v>0</v>
      </c>
      <c r="J359" s="365"/>
    </row>
    <row r="360" spans="2:10" ht="12.75">
      <c r="B360" s="28" t="str">
        <f t="shared" si="60"/>
        <v>Encaisse au début</v>
      </c>
      <c r="C360" s="28"/>
      <c r="D360" s="518">
        <f>IF(D344&lt;&gt;0,I341,0)</f>
        <v>0</v>
      </c>
      <c r="E360" s="518">
        <f>IF(E344&lt;&gt;0,D361,0)</f>
        <v>0</v>
      </c>
      <c r="F360" s="518">
        <f>IF(F344&lt;&gt;0,E361,0)</f>
        <v>0</v>
      </c>
      <c r="G360" s="518">
        <f>IF(G344&lt;&gt;0,F361,0)</f>
        <v>0</v>
      </c>
      <c r="H360" s="518">
        <f>IF(H344&lt;&gt;0,G361,0)</f>
        <v>0</v>
      </c>
      <c r="I360" s="519">
        <f>IF(I344&lt;&gt;0,H361,0)</f>
        <v>0</v>
      </c>
      <c r="J360" s="365"/>
    </row>
    <row r="361" spans="2:12" ht="12.75">
      <c r="B361" s="208" t="str">
        <f t="shared" si="60"/>
        <v>ENCAISSE / PRÊT REQUIS</v>
      </c>
      <c r="C361" s="64"/>
      <c r="D361" s="520">
        <f aca="true" t="shared" si="64" ref="D361:I361">D360+D359</f>
        <v>0</v>
      </c>
      <c r="E361" s="520">
        <f t="shared" si="64"/>
        <v>0</v>
      </c>
      <c r="F361" s="520">
        <f t="shared" si="64"/>
        <v>0</v>
      </c>
      <c r="G361" s="520">
        <f t="shared" si="64"/>
        <v>0</v>
      </c>
      <c r="H361" s="520">
        <f t="shared" si="64"/>
        <v>0</v>
      </c>
      <c r="I361" s="521">
        <f t="shared" si="64"/>
        <v>0</v>
      </c>
      <c r="J361" s="368"/>
      <c r="L361" s="420"/>
    </row>
    <row r="362" spans="2:12" ht="4.5" customHeight="1">
      <c r="B362" s="43"/>
      <c r="C362" s="43"/>
      <c r="D362" s="45"/>
      <c r="E362" s="45"/>
      <c r="F362" s="45"/>
      <c r="G362" s="45"/>
      <c r="H362" s="45"/>
      <c r="I362" s="79"/>
      <c r="J362" s="355"/>
      <c r="L362" s="177"/>
    </row>
    <row r="363" spans="2:12" ht="12.75">
      <c r="B363" s="131" t="s">
        <v>678</v>
      </c>
      <c r="C363" s="68"/>
      <c r="D363" s="132"/>
      <c r="E363" s="133"/>
      <c r="F363" s="133"/>
      <c r="G363" s="133"/>
      <c r="H363" s="133"/>
      <c r="I363" s="134"/>
      <c r="J363" s="342"/>
      <c r="L363" s="421"/>
    </row>
    <row r="364" spans="1:12" ht="15.75" customHeight="1">
      <c r="A364" s="69"/>
      <c r="B364" s="441"/>
      <c r="C364" s="360"/>
      <c r="D364" s="360"/>
      <c r="E364" s="360"/>
      <c r="F364" s="360"/>
      <c r="G364" s="360"/>
      <c r="H364" s="360"/>
      <c r="I364" s="360"/>
      <c r="J364" s="361"/>
      <c r="L364" s="428"/>
    </row>
    <row r="365" spans="1:12" ht="15.75" customHeight="1">
      <c r="A365" s="69"/>
      <c r="B365" s="442"/>
      <c r="C365" s="362"/>
      <c r="D365" s="362"/>
      <c r="E365" s="362"/>
      <c r="F365" s="362"/>
      <c r="G365" s="362"/>
      <c r="H365" s="362"/>
      <c r="I365" s="362"/>
      <c r="J365" s="361"/>
      <c r="L365" s="428"/>
    </row>
    <row r="366" spans="1:12" ht="15.75" customHeight="1">
      <c r="A366" s="69"/>
      <c r="B366" s="442"/>
      <c r="C366" s="362"/>
      <c r="D366" s="362"/>
      <c r="E366" s="362"/>
      <c r="F366" s="362"/>
      <c r="G366" s="362"/>
      <c r="H366" s="362"/>
      <c r="I366" s="362"/>
      <c r="J366" s="361"/>
      <c r="L366" s="428"/>
    </row>
    <row r="367" spans="1:12" ht="15.75" customHeight="1">
      <c r="A367" s="69"/>
      <c r="B367" s="442"/>
      <c r="C367" s="362"/>
      <c r="D367" s="362"/>
      <c r="E367" s="362"/>
      <c r="F367" s="362"/>
      <c r="G367" s="362"/>
      <c r="H367" s="362"/>
      <c r="I367" s="362"/>
      <c r="J367" s="361"/>
      <c r="L367" s="428"/>
    </row>
    <row r="368" spans="1:12" ht="15.75" customHeight="1">
      <c r="A368" s="69"/>
      <c r="B368" s="442"/>
      <c r="C368" s="362"/>
      <c r="D368" s="362"/>
      <c r="E368" s="362"/>
      <c r="F368" s="362"/>
      <c r="G368" s="362"/>
      <c r="H368" s="362"/>
      <c r="I368" s="362"/>
      <c r="J368" s="361"/>
      <c r="L368" s="428"/>
    </row>
    <row r="369" spans="1:12" ht="15.75" customHeight="1">
      <c r="A369" s="69"/>
      <c r="B369" s="442"/>
      <c r="C369" s="362"/>
      <c r="D369" s="362"/>
      <c r="E369" s="362"/>
      <c r="F369" s="362"/>
      <c r="G369" s="362"/>
      <c r="H369" s="362"/>
      <c r="I369" s="362"/>
      <c r="J369" s="361"/>
      <c r="L369" s="428"/>
    </row>
    <row r="370" spans="1:12" ht="15.75" customHeight="1">
      <c r="A370" s="69"/>
      <c r="B370" s="442"/>
      <c r="C370" s="362"/>
      <c r="D370" s="362"/>
      <c r="E370" s="362"/>
      <c r="F370" s="362"/>
      <c r="G370" s="362"/>
      <c r="H370" s="362"/>
      <c r="I370" s="362"/>
      <c r="J370" s="361"/>
      <c r="L370" s="428"/>
    </row>
    <row r="371" spans="1:12" ht="15.75" customHeight="1">
      <c r="A371" s="69"/>
      <c r="B371" s="442"/>
      <c r="C371" s="362"/>
      <c r="D371" s="362"/>
      <c r="E371" s="362"/>
      <c r="F371" s="362"/>
      <c r="G371" s="362"/>
      <c r="H371" s="362"/>
      <c r="I371" s="362"/>
      <c r="J371" s="361"/>
      <c r="L371" s="428"/>
    </row>
    <row r="372" spans="1:12" ht="15.75" customHeight="1">
      <c r="A372" s="69"/>
      <c r="B372" s="442"/>
      <c r="C372" s="362"/>
      <c r="D372" s="362"/>
      <c r="E372" s="362"/>
      <c r="F372" s="362"/>
      <c r="G372" s="362"/>
      <c r="H372" s="362"/>
      <c r="I372" s="362"/>
      <c r="J372" s="361"/>
      <c r="L372" s="428"/>
    </row>
    <row r="373" spans="1:12" ht="15.75" customHeight="1">
      <c r="A373" s="69"/>
      <c r="B373" s="371"/>
      <c r="C373" s="371"/>
      <c r="D373" s="371"/>
      <c r="E373" s="371"/>
      <c r="F373" s="371"/>
      <c r="G373" s="371"/>
      <c r="H373" s="371"/>
      <c r="I373" s="371"/>
      <c r="J373" s="361"/>
      <c r="L373" s="361"/>
    </row>
    <row r="374" spans="1:12" ht="12.75">
      <c r="A374" s="9"/>
      <c r="B374" s="240"/>
      <c r="C374" s="17"/>
      <c r="D374" s="241"/>
      <c r="E374" s="242"/>
      <c r="F374" s="243"/>
      <c r="G374" s="242"/>
      <c r="H374" s="242"/>
      <c r="I374" s="193"/>
      <c r="J374" s="193"/>
      <c r="L374" s="31"/>
    </row>
    <row r="375" spans="1:12" ht="12.75">
      <c r="A375" s="9"/>
      <c r="B375" s="56"/>
      <c r="C375" s="9"/>
      <c r="D375" s="66"/>
      <c r="E375" s="67"/>
      <c r="F375" s="97"/>
      <c r="G375" s="67"/>
      <c r="H375" s="67"/>
      <c r="I375" s="85"/>
      <c r="J375" s="85"/>
      <c r="L375" s="31"/>
    </row>
    <row r="376" spans="2:10" ht="15.75">
      <c r="B376" s="53"/>
      <c r="C376" s="53"/>
      <c r="D376" s="60">
        <f>2!E5</f>
        <v>2007</v>
      </c>
      <c r="E376" s="60">
        <f>D376+1</f>
        <v>2008</v>
      </c>
      <c r="F376" s="67"/>
      <c r="I376" s="69"/>
      <c r="J376" s="69"/>
    </row>
    <row r="377" spans="2:10" ht="12.75">
      <c r="B377" s="169" t="s">
        <v>636</v>
      </c>
      <c r="C377" s="169"/>
      <c r="D377" s="525"/>
      <c r="E377" s="525"/>
      <c r="I377" s="69"/>
      <c r="J377" s="69"/>
    </row>
    <row r="378" spans="2:10" ht="12.75">
      <c r="B378" s="107" t="s">
        <v>637</v>
      </c>
      <c r="C378" s="107"/>
      <c r="D378" s="472"/>
      <c r="E378" s="472"/>
      <c r="I378" s="69"/>
      <c r="J378" s="69"/>
    </row>
    <row r="379" spans="2:10" ht="12.75">
      <c r="B379" s="107" t="s">
        <v>639</v>
      </c>
      <c r="C379" s="107"/>
      <c r="D379" s="472"/>
      <c r="E379" s="472"/>
      <c r="I379" s="69"/>
      <c r="J379" s="69"/>
    </row>
    <row r="380" spans="2:5" ht="12.75">
      <c r="B380" s="107" t="s">
        <v>638</v>
      </c>
      <c r="C380" s="107"/>
      <c r="D380" s="472"/>
      <c r="E380" s="472"/>
    </row>
    <row r="381" spans="2:5" ht="12.75">
      <c r="B381" s="107" t="s">
        <v>644</v>
      </c>
      <c r="C381" s="107"/>
      <c r="D381" s="472"/>
      <c r="E381" s="472"/>
    </row>
    <row r="382" spans="2:12" ht="12.75">
      <c r="B382" s="586"/>
      <c r="C382" s="587"/>
      <c r="D382" s="473"/>
      <c r="E382" s="473"/>
      <c r="L382" s="426"/>
    </row>
    <row r="383" spans="2:12" ht="22.5" customHeight="1">
      <c r="B383" s="88" t="s">
        <v>112</v>
      </c>
      <c r="C383" s="89"/>
      <c r="D383" s="526">
        <f>SUM(D377:D381)</f>
        <v>0</v>
      </c>
      <c r="E383" s="526">
        <f>SUM(E377:E381)</f>
        <v>0</v>
      </c>
      <c r="G383" s="48"/>
      <c r="H383" s="48"/>
      <c r="L383" s="423"/>
    </row>
    <row r="384" spans="2:6" ht="12.75">
      <c r="B384" s="298" t="s">
        <v>189</v>
      </c>
      <c r="C384" s="298"/>
      <c r="D384" s="527"/>
      <c r="E384" s="527"/>
      <c r="F384" s="48"/>
    </row>
    <row r="385" spans="2:12" ht="12.75">
      <c r="B385" s="584"/>
      <c r="C385" s="585"/>
      <c r="D385" s="472"/>
      <c r="E385" s="472"/>
      <c r="F385" s="48"/>
      <c r="L385" s="426"/>
    </row>
    <row r="386" spans="2:12" ht="12.75" customHeight="1" hidden="1">
      <c r="B386" s="584"/>
      <c r="C386" s="585"/>
      <c r="D386" s="472"/>
      <c r="E386" s="472"/>
      <c r="F386" s="48"/>
      <c r="I386" s="69"/>
      <c r="J386" s="69"/>
      <c r="L386" s="426"/>
    </row>
    <row r="387" spans="2:12" ht="12.75">
      <c r="B387" s="584"/>
      <c r="C387" s="585"/>
      <c r="D387" s="472"/>
      <c r="E387" s="472"/>
      <c r="F387" s="48"/>
      <c r="I387" s="69"/>
      <c r="J387" s="69"/>
      <c r="L387" s="426"/>
    </row>
    <row r="388" spans="2:12" ht="12.75">
      <c r="B388" s="586"/>
      <c r="C388" s="587"/>
      <c r="D388" s="473"/>
      <c r="E388" s="473"/>
      <c r="I388" s="69"/>
      <c r="J388" s="69"/>
      <c r="L388" s="426"/>
    </row>
    <row r="389" spans="2:12" ht="17.25" customHeight="1">
      <c r="B389" s="88" t="s">
        <v>113</v>
      </c>
      <c r="C389" s="89"/>
      <c r="D389" s="526">
        <f>SUM(D384:D388)</f>
        <v>0</v>
      </c>
      <c r="E389" s="526">
        <f>SUM(E384:E388)</f>
        <v>0</v>
      </c>
      <c r="F389" s="48"/>
      <c r="G389" s="48"/>
      <c r="H389" s="48"/>
      <c r="I389" s="86"/>
      <c r="J389" s="86"/>
      <c r="L389" s="423"/>
    </row>
    <row r="390" spans="2:12" ht="0.75" customHeight="1">
      <c r="B390" s="88"/>
      <c r="C390" s="179"/>
      <c r="D390" s="87"/>
      <c r="E390" s="87"/>
      <c r="F390" s="48"/>
      <c r="G390" s="48"/>
      <c r="H390" s="48"/>
      <c r="I390" s="86"/>
      <c r="J390" s="86"/>
      <c r="L390" s="423"/>
    </row>
    <row r="391" spans="2:12" ht="12.75">
      <c r="B391" s="180" t="s">
        <v>276</v>
      </c>
      <c r="C391" s="179"/>
      <c r="D391" s="87"/>
      <c r="E391" s="87"/>
      <c r="F391" s="48"/>
      <c r="G391" s="48"/>
      <c r="H391" s="48"/>
      <c r="I391" s="48"/>
      <c r="J391" s="48"/>
      <c r="L391" s="431"/>
    </row>
    <row r="392" spans="2:12" ht="12.75">
      <c r="B392" s="88" t="s">
        <v>277</v>
      </c>
      <c r="C392" s="578"/>
      <c r="D392" s="579"/>
      <c r="E392" s="579"/>
      <c r="F392" s="579"/>
      <c r="G392" s="580"/>
      <c r="H392" s="372"/>
      <c r="I392" s="372"/>
      <c r="J392" s="328"/>
      <c r="L392" s="423"/>
    </row>
    <row r="393" spans="2:12" ht="12.75">
      <c r="B393" s="88" t="s">
        <v>278</v>
      </c>
      <c r="C393" s="581"/>
      <c r="D393" s="582"/>
      <c r="E393" s="582"/>
      <c r="F393" s="582"/>
      <c r="G393" s="583"/>
      <c r="H393" s="372"/>
      <c r="I393" s="372"/>
      <c r="J393" s="373"/>
      <c r="L393" s="423"/>
    </row>
    <row r="394" spans="2:12" ht="21" customHeight="1">
      <c r="B394" s="88" t="s">
        <v>177</v>
      </c>
      <c r="C394" s="41"/>
      <c r="D394" s="251"/>
      <c r="E394" s="42"/>
      <c r="F394" s="42"/>
      <c r="G394" s="42"/>
      <c r="H394" s="87"/>
      <c r="I394" s="87"/>
      <c r="J394" s="87"/>
      <c r="L394" s="423"/>
    </row>
    <row r="395" spans="2:12" ht="12.75" customHeight="1">
      <c r="B395" s="88" t="s">
        <v>279</v>
      </c>
      <c r="C395" s="578"/>
      <c r="D395" s="579"/>
      <c r="E395" s="579"/>
      <c r="F395" s="579"/>
      <c r="G395" s="579"/>
      <c r="H395" s="580"/>
      <c r="I395" s="372"/>
      <c r="J395" s="366"/>
      <c r="L395" s="423"/>
    </row>
    <row r="396" spans="2:12" ht="19.5" customHeight="1">
      <c r="B396" s="183" t="s">
        <v>280</v>
      </c>
      <c r="C396" s="683"/>
      <c r="D396" s="684"/>
      <c r="E396" s="87"/>
      <c r="F396" s="87"/>
      <c r="G396" s="87"/>
      <c r="H396" s="182"/>
      <c r="I396" s="366"/>
      <c r="J396" s="366"/>
      <c r="L396" s="432"/>
    </row>
    <row r="397" spans="2:12" ht="21" customHeight="1">
      <c r="B397" s="183" t="s">
        <v>281</v>
      </c>
      <c r="C397" s="674"/>
      <c r="D397" s="675"/>
      <c r="E397" s="676"/>
      <c r="F397" s="464"/>
      <c r="G397" s="48"/>
      <c r="H397" s="86"/>
      <c r="I397" s="366"/>
      <c r="J397" s="366"/>
      <c r="L397" s="432"/>
    </row>
    <row r="398" spans="2:12" ht="19.5" customHeight="1">
      <c r="B398" s="183" t="s">
        <v>283</v>
      </c>
      <c r="C398" s="668"/>
      <c r="D398" s="669"/>
      <c r="E398" s="184"/>
      <c r="F398" s="87"/>
      <c r="G398" s="48"/>
      <c r="H398" s="86"/>
      <c r="I398" s="366"/>
      <c r="J398" s="366"/>
      <c r="L398" s="432"/>
    </row>
    <row r="399" spans="2:12" ht="23.25" customHeight="1">
      <c r="B399" s="183" t="s">
        <v>284</v>
      </c>
      <c r="C399" s="252"/>
      <c r="D399" s="289"/>
      <c r="E399" s="87"/>
      <c r="F399" s="288"/>
      <c r="G399" s="48"/>
      <c r="H399" s="86"/>
      <c r="I399" s="366"/>
      <c r="J399" s="366"/>
      <c r="L399" s="153"/>
    </row>
    <row r="400" spans="2:12" ht="6.75" customHeight="1">
      <c r="B400" s="181"/>
      <c r="C400" s="179"/>
      <c r="D400" s="87"/>
      <c r="E400" s="87"/>
      <c r="F400" s="48"/>
      <c r="G400" s="48"/>
      <c r="H400" s="48"/>
      <c r="I400" s="86"/>
      <c r="J400" s="86"/>
      <c r="L400" s="433"/>
    </row>
    <row r="401" spans="2:12" ht="12.75">
      <c r="B401" s="180" t="s">
        <v>285</v>
      </c>
      <c r="C401" s="179"/>
      <c r="D401" s="87"/>
      <c r="E401" s="87"/>
      <c r="F401" s="48"/>
      <c r="G401" s="48"/>
      <c r="H401" s="48"/>
      <c r="I401" s="86"/>
      <c r="J401" s="86"/>
      <c r="L401" s="431"/>
    </row>
    <row r="402" spans="2:12" ht="12.75">
      <c r="B402" s="88" t="str">
        <f>B392</f>
        <v>Créancier    </v>
      </c>
      <c r="C402" s="578"/>
      <c r="D402" s="579"/>
      <c r="E402" s="579"/>
      <c r="F402" s="579"/>
      <c r="G402" s="580"/>
      <c r="H402" s="372"/>
      <c r="I402" s="372"/>
      <c r="J402" s="328"/>
      <c r="L402" s="423"/>
    </row>
    <row r="403" spans="2:12" ht="12.75">
      <c r="B403" s="88" t="str">
        <f aca="true" t="shared" si="65" ref="B403:B409">B393</f>
        <v>Objet    </v>
      </c>
      <c r="C403" s="581"/>
      <c r="D403" s="582"/>
      <c r="E403" s="582"/>
      <c r="F403" s="582"/>
      <c r="G403" s="583"/>
      <c r="H403" s="372"/>
      <c r="I403" s="372"/>
      <c r="J403" s="373"/>
      <c r="L403" s="423"/>
    </row>
    <row r="404" spans="2:13" ht="21" customHeight="1">
      <c r="B404" s="183" t="str">
        <f t="shared" si="65"/>
        <v>      Type    </v>
      </c>
      <c r="C404" s="253"/>
      <c r="D404" s="290"/>
      <c r="E404" s="42"/>
      <c r="F404" s="42"/>
      <c r="G404" s="42"/>
      <c r="H404" s="87"/>
      <c r="I404" s="87"/>
      <c r="J404" s="87"/>
      <c r="L404" s="423"/>
      <c r="M404" s="290"/>
    </row>
    <row r="405" spans="2:12" ht="12.75" customHeight="1">
      <c r="B405" s="88" t="str">
        <f t="shared" si="65"/>
        <v>Garantie    </v>
      </c>
      <c r="C405" s="578"/>
      <c r="D405" s="579"/>
      <c r="E405" s="579"/>
      <c r="F405" s="579"/>
      <c r="G405" s="579"/>
      <c r="H405" s="580"/>
      <c r="I405" s="372"/>
      <c r="J405" s="366"/>
      <c r="L405" s="423"/>
    </row>
    <row r="406" spans="2:12" ht="19.5" customHeight="1">
      <c r="B406" s="185" t="str">
        <f t="shared" si="65"/>
        <v>Solde    </v>
      </c>
      <c r="C406" s="683"/>
      <c r="D406" s="684"/>
      <c r="E406" s="87"/>
      <c r="F406" s="87"/>
      <c r="G406" s="87"/>
      <c r="H406" s="87"/>
      <c r="I406" s="182"/>
      <c r="J406" s="182"/>
      <c r="L406" s="432"/>
    </row>
    <row r="407" spans="2:12" ht="21" customHeight="1">
      <c r="B407" s="183" t="str">
        <f t="shared" si="65"/>
        <v>Date d'échéance    </v>
      </c>
      <c r="C407" s="674"/>
      <c r="D407" s="675"/>
      <c r="E407" s="676"/>
      <c r="F407" s="464"/>
      <c r="G407" s="48"/>
      <c r="H407" s="48"/>
      <c r="I407" s="86"/>
      <c r="J407" s="86"/>
      <c r="L407" s="432"/>
    </row>
    <row r="408" spans="2:12" ht="19.5" customHeight="1">
      <c r="B408" s="185" t="str">
        <f t="shared" si="65"/>
        <v>Taux d'intérêt    </v>
      </c>
      <c r="C408" s="668"/>
      <c r="D408" s="669"/>
      <c r="E408" s="184"/>
      <c r="F408" s="87"/>
      <c r="G408" s="48"/>
      <c r="H408" s="48"/>
      <c r="I408" s="86"/>
      <c r="J408" s="86"/>
      <c r="L408" s="432"/>
    </row>
    <row r="409" spans="2:12" ht="23.25" customHeight="1">
      <c r="B409" s="185" t="str">
        <f t="shared" si="65"/>
        <v>Remboursement    </v>
      </c>
      <c r="C409" s="179"/>
      <c r="D409" s="289"/>
      <c r="E409" s="87"/>
      <c r="F409" s="288"/>
      <c r="G409" s="48"/>
      <c r="H409" s="48"/>
      <c r="I409" s="86"/>
      <c r="J409" s="86"/>
      <c r="L409" s="153"/>
    </row>
    <row r="410" spans="2:12" ht="6.75" customHeight="1">
      <c r="B410" s="185"/>
      <c r="C410" s="179"/>
      <c r="D410" s="87"/>
      <c r="E410" s="87"/>
      <c r="F410" s="48"/>
      <c r="G410" s="48"/>
      <c r="H410" s="48"/>
      <c r="I410" s="86"/>
      <c r="J410" s="86"/>
      <c r="L410" s="153"/>
    </row>
    <row r="411" spans="2:12" ht="12.75">
      <c r="B411" s="180" t="s">
        <v>286</v>
      </c>
      <c r="C411" s="179"/>
      <c r="D411" s="87"/>
      <c r="E411" s="87"/>
      <c r="F411" s="48"/>
      <c r="G411" s="48"/>
      <c r="H411" s="48"/>
      <c r="I411" s="86"/>
      <c r="J411" s="86"/>
      <c r="L411" s="431"/>
    </row>
    <row r="412" spans="2:12" ht="12.75">
      <c r="B412" s="88" t="str">
        <f>B392</f>
        <v>Créancier    </v>
      </c>
      <c r="C412" s="578"/>
      <c r="D412" s="579"/>
      <c r="E412" s="579"/>
      <c r="F412" s="579"/>
      <c r="G412" s="580"/>
      <c r="H412" s="372"/>
      <c r="I412" s="372"/>
      <c r="J412" s="328"/>
      <c r="L412" s="423"/>
    </row>
    <row r="413" spans="2:12" ht="12.75">
      <c r="B413" s="88" t="str">
        <f aca="true" t="shared" si="66" ref="B413:B419">B393</f>
        <v>Objet    </v>
      </c>
      <c r="C413" s="581"/>
      <c r="D413" s="582"/>
      <c r="E413" s="582"/>
      <c r="F413" s="582"/>
      <c r="G413" s="583"/>
      <c r="H413" s="372"/>
      <c r="I413" s="372"/>
      <c r="J413" s="373"/>
      <c r="L413" s="423"/>
    </row>
    <row r="414" spans="2:12" ht="21" customHeight="1">
      <c r="B414" s="183" t="str">
        <f t="shared" si="66"/>
        <v>      Type    </v>
      </c>
      <c r="C414" s="253"/>
      <c r="D414" s="290"/>
      <c r="E414" s="42"/>
      <c r="F414" s="42"/>
      <c r="G414" s="42"/>
      <c r="H414" s="87"/>
      <c r="I414" s="87"/>
      <c r="J414" s="87"/>
      <c r="L414" s="423"/>
    </row>
    <row r="415" spans="2:12" ht="12.75" customHeight="1">
      <c r="B415" s="88" t="str">
        <f t="shared" si="66"/>
        <v>Garantie    </v>
      </c>
      <c r="C415" s="578"/>
      <c r="D415" s="579"/>
      <c r="E415" s="579"/>
      <c r="F415" s="579"/>
      <c r="G415" s="579"/>
      <c r="H415" s="580"/>
      <c r="I415" s="372"/>
      <c r="J415" s="366"/>
      <c r="L415" s="423"/>
    </row>
    <row r="416" spans="2:12" ht="19.5" customHeight="1">
      <c r="B416" s="185" t="str">
        <f t="shared" si="66"/>
        <v>Solde    </v>
      </c>
      <c r="C416" s="683"/>
      <c r="D416" s="684"/>
      <c r="E416" s="87"/>
      <c r="F416" s="87"/>
      <c r="G416" s="87"/>
      <c r="H416" s="87"/>
      <c r="I416" s="182"/>
      <c r="J416" s="182"/>
      <c r="L416" s="432"/>
    </row>
    <row r="417" spans="2:12" ht="21" customHeight="1">
      <c r="B417" s="183" t="str">
        <f t="shared" si="66"/>
        <v>Date d'échéance    </v>
      </c>
      <c r="C417" s="674"/>
      <c r="D417" s="675"/>
      <c r="E417" s="676"/>
      <c r="F417" s="464"/>
      <c r="G417" s="48"/>
      <c r="H417" s="48"/>
      <c r="I417" s="86"/>
      <c r="J417" s="86"/>
      <c r="L417" s="432"/>
    </row>
    <row r="418" spans="2:12" ht="19.5" customHeight="1">
      <c r="B418" s="185" t="str">
        <f t="shared" si="66"/>
        <v>Taux d'intérêt    </v>
      </c>
      <c r="C418" s="668"/>
      <c r="D418" s="669"/>
      <c r="E418" s="184"/>
      <c r="F418" s="87"/>
      <c r="G418" s="48"/>
      <c r="H418" s="48"/>
      <c r="I418" s="86"/>
      <c r="J418" s="86"/>
      <c r="L418" s="432"/>
    </row>
    <row r="419" spans="2:12" ht="23.25" customHeight="1">
      <c r="B419" s="185" t="str">
        <f t="shared" si="66"/>
        <v>Remboursement    </v>
      </c>
      <c r="C419" s="179">
        <v>0</v>
      </c>
      <c r="D419" s="289">
        <v>2</v>
      </c>
      <c r="E419" s="87"/>
      <c r="F419" s="288"/>
      <c r="G419" s="48"/>
      <c r="H419" s="48"/>
      <c r="I419" s="86"/>
      <c r="J419" s="86"/>
      <c r="L419" s="153"/>
    </row>
    <row r="420" spans="2:12" ht="21.75" customHeight="1">
      <c r="B420" s="181"/>
      <c r="C420" s="179"/>
      <c r="D420" s="87"/>
      <c r="E420" s="87"/>
      <c r="F420" s="48"/>
      <c r="G420" s="48"/>
      <c r="H420" s="48"/>
      <c r="I420" s="86"/>
      <c r="J420" s="86"/>
      <c r="L420" s="433"/>
    </row>
    <row r="421" spans="2:12" ht="12.75">
      <c r="B421" s="181"/>
      <c r="C421" s="179"/>
      <c r="D421" s="87"/>
      <c r="E421" s="87"/>
      <c r="F421" s="48"/>
      <c r="G421" s="48"/>
      <c r="H421" s="48"/>
      <c r="I421" s="86"/>
      <c r="J421" s="86"/>
      <c r="L421" s="433"/>
    </row>
    <row r="422" spans="2:12" ht="12.75">
      <c r="B422" s="181"/>
      <c r="C422" s="179"/>
      <c r="D422" s="87"/>
      <c r="E422" s="87"/>
      <c r="F422" s="48"/>
      <c r="G422" s="48"/>
      <c r="H422" s="48"/>
      <c r="I422" s="86"/>
      <c r="J422" s="86"/>
      <c r="L422" s="433"/>
    </row>
    <row r="423" spans="2:12" ht="12.75">
      <c r="B423" s="181"/>
      <c r="C423" s="179"/>
      <c r="D423" s="87"/>
      <c r="E423" s="87"/>
      <c r="F423" s="48"/>
      <c r="G423" s="48"/>
      <c r="H423" s="48"/>
      <c r="I423" s="86"/>
      <c r="J423" s="86"/>
      <c r="L423" s="433"/>
    </row>
    <row r="424" spans="2:12" ht="12.75">
      <c r="B424" s="131" t="s">
        <v>287</v>
      </c>
      <c r="C424" s="68"/>
      <c r="D424" s="132"/>
      <c r="E424" s="133"/>
      <c r="F424" s="133"/>
      <c r="G424" s="133"/>
      <c r="H424" s="133"/>
      <c r="I424" s="134"/>
      <c r="J424" s="134"/>
      <c r="L424" s="421"/>
    </row>
    <row r="425" spans="1:12" ht="15.75" customHeight="1">
      <c r="A425" s="69"/>
      <c r="B425" s="374"/>
      <c r="C425" s="374"/>
      <c r="D425" s="374"/>
      <c r="E425" s="374"/>
      <c r="F425" s="374"/>
      <c r="G425" s="374"/>
      <c r="H425" s="374"/>
      <c r="I425" s="374"/>
      <c r="J425" s="375"/>
      <c r="L425" s="434"/>
    </row>
    <row r="426" spans="1:12" ht="15.75" customHeight="1">
      <c r="A426" s="69"/>
      <c r="B426" s="443"/>
      <c r="C426" s="376"/>
      <c r="D426" s="376"/>
      <c r="E426" s="376"/>
      <c r="F426" s="376"/>
      <c r="G426" s="376"/>
      <c r="H426" s="376"/>
      <c r="I426" s="376"/>
      <c r="J426" s="375"/>
      <c r="L426" s="434"/>
    </row>
    <row r="427" spans="1:12" ht="15.75" customHeight="1">
      <c r="A427" s="69"/>
      <c r="B427" s="443"/>
      <c r="C427" s="376"/>
      <c r="D427" s="376"/>
      <c r="E427" s="376"/>
      <c r="F427" s="376"/>
      <c r="G427" s="376"/>
      <c r="H427" s="376"/>
      <c r="I427" s="376"/>
      <c r="J427" s="375"/>
      <c r="L427" s="434"/>
    </row>
    <row r="428" spans="1:12" ht="15.75" customHeight="1">
      <c r="A428" s="69"/>
      <c r="B428" s="443"/>
      <c r="C428" s="376"/>
      <c r="D428" s="376"/>
      <c r="E428" s="376"/>
      <c r="F428" s="376"/>
      <c r="G428" s="376"/>
      <c r="H428" s="376"/>
      <c r="I428" s="376"/>
      <c r="J428" s="375"/>
      <c r="L428" s="434"/>
    </row>
    <row r="429" spans="1:12" ht="15.75" customHeight="1">
      <c r="A429" s="69"/>
      <c r="B429" s="443"/>
      <c r="C429" s="376"/>
      <c r="D429" s="376"/>
      <c r="E429" s="376"/>
      <c r="F429" s="376"/>
      <c r="G429" s="376"/>
      <c r="H429" s="376"/>
      <c r="I429" s="376"/>
      <c r="J429" s="375"/>
      <c r="L429" s="434"/>
    </row>
    <row r="430" spans="1:12" ht="15.75" customHeight="1">
      <c r="A430" s="69"/>
      <c r="B430" s="443"/>
      <c r="C430" s="376"/>
      <c r="D430" s="376"/>
      <c r="E430" s="376"/>
      <c r="F430" s="376"/>
      <c r="G430" s="376"/>
      <c r="H430" s="376"/>
      <c r="I430" s="376"/>
      <c r="J430" s="375"/>
      <c r="L430" s="434"/>
    </row>
    <row r="431" spans="1:12" ht="15.75" customHeight="1">
      <c r="A431" s="69"/>
      <c r="B431" s="443"/>
      <c r="C431" s="376"/>
      <c r="D431" s="376"/>
      <c r="E431" s="376"/>
      <c r="F431" s="376"/>
      <c r="G431" s="376"/>
      <c r="H431" s="376"/>
      <c r="I431" s="376"/>
      <c r="J431" s="375"/>
      <c r="L431" s="434"/>
    </row>
    <row r="432" spans="2:12" ht="12.75">
      <c r="B432" s="444"/>
      <c r="C432" s="377"/>
      <c r="D432" s="378"/>
      <c r="E432" s="379"/>
      <c r="F432" s="379"/>
      <c r="G432" s="379"/>
      <c r="H432" s="379"/>
      <c r="I432" s="379"/>
      <c r="J432" s="344"/>
      <c r="L432" s="31"/>
    </row>
    <row r="433" spans="1:12" ht="12.75">
      <c r="A433" s="9"/>
      <c r="B433" s="240"/>
      <c r="C433" s="17"/>
      <c r="D433" s="32"/>
      <c r="E433" s="32"/>
      <c r="F433" s="32"/>
      <c r="G433" s="32"/>
      <c r="H433" s="32"/>
      <c r="I433" s="71"/>
      <c r="J433" s="69"/>
      <c r="L433" s="31"/>
    </row>
    <row r="434" spans="1:12" ht="12.75">
      <c r="A434" s="9"/>
      <c r="B434" s="56"/>
      <c r="C434" s="9"/>
      <c r="D434" s="245" t="str">
        <f>2!G$24</f>
        <v>HISTORIQUE</v>
      </c>
      <c r="E434" s="203">
        <f>2!H$24</f>
        <v>0</v>
      </c>
      <c r="F434" s="203"/>
      <c r="G434" s="295"/>
      <c r="H434" s="203"/>
      <c r="I434" s="203"/>
      <c r="J434" s="203"/>
      <c r="L434" s="31"/>
    </row>
    <row r="435" spans="2:10" ht="12.75">
      <c r="B435" s="53"/>
      <c r="C435" s="53"/>
      <c r="D435" s="276">
        <f>2!G$23</f>
        <v>38487</v>
      </c>
      <c r="E435" s="276">
        <f>2!H$23</f>
        <v>38852</v>
      </c>
      <c r="F435" s="276"/>
      <c r="H435" s="276"/>
      <c r="I435" s="276"/>
      <c r="J435" s="276"/>
    </row>
    <row r="436" spans="2:10" ht="12.75">
      <c r="B436" s="27" t="s">
        <v>288</v>
      </c>
      <c r="C436" s="27"/>
      <c r="D436" s="91">
        <f>IF(ISERR($D187/$H187),0,$D187/$H187)</f>
        <v>0</v>
      </c>
      <c r="E436" s="91">
        <f>IF(ISERR(D210/H210),0,D210/H210)</f>
        <v>0</v>
      </c>
      <c r="F436" s="91"/>
      <c r="I436" s="69"/>
      <c r="J436" s="69"/>
    </row>
    <row r="437" spans="2:10" ht="12.75">
      <c r="B437" s="21" t="s">
        <v>289</v>
      </c>
      <c r="C437" s="21"/>
      <c r="D437" s="92">
        <f>IF(ISERR((($D182+$D183)/D145)*360),0,(($D182+$D183)/D145)*360)</f>
        <v>0</v>
      </c>
      <c r="E437" s="92">
        <f>IF(ISERR((($D205+$D206)/E145)*360),0,(($D205+$D206)/E145)*360)</f>
        <v>0</v>
      </c>
      <c r="F437" s="92"/>
      <c r="I437" s="69"/>
      <c r="J437" s="69"/>
    </row>
    <row r="438" spans="2:10" ht="12.75">
      <c r="B438" s="21" t="s">
        <v>290</v>
      </c>
      <c r="C438" s="21"/>
      <c r="D438" s="92">
        <f>IF(ISERR(D146/$D184),0,D146/$D184)</f>
        <v>0</v>
      </c>
      <c r="E438" s="92">
        <f>IF(ISERR(E146/$D207),0,E146/$D207)</f>
        <v>0</v>
      </c>
      <c r="F438" s="92"/>
      <c r="I438" s="69"/>
      <c r="J438" s="69"/>
    </row>
    <row r="439" spans="2:10" ht="12.75">
      <c r="B439" s="21" t="s">
        <v>291</v>
      </c>
      <c r="C439" s="21"/>
      <c r="D439" s="92">
        <f>IF(ISERR((D155+D159)/D106),0,(D155+D159)/D106)</f>
        <v>0</v>
      </c>
      <c r="E439" s="92">
        <f>IF(ISERR((E155+E159)/E106),0,(E155+E159)/E106)</f>
        <v>0</v>
      </c>
      <c r="F439" s="92"/>
      <c r="I439" s="69"/>
      <c r="J439" s="69"/>
    </row>
    <row r="440" spans="2:10" ht="12.75">
      <c r="B440" s="21" t="s">
        <v>116</v>
      </c>
      <c r="C440" s="21"/>
      <c r="D440" s="92">
        <f>IF(ISERR(($H188+$H184)/SUM($H192:$H194,$H189)),0,($H188+$H184)/SUM($H192:$H194,$H189))</f>
        <v>0</v>
      </c>
      <c r="E440" s="92">
        <f>IF(ISERR(($H211+$H207)/SUM($H217:$H219,$H214)),0,($H211+$H207)/SUM($H217:$H219,$H214))</f>
        <v>0</v>
      </c>
      <c r="F440" s="92"/>
      <c r="I440" s="69"/>
      <c r="J440" s="69"/>
    </row>
    <row r="441" spans="2:10" ht="12.75">
      <c r="B441" s="21" t="s">
        <v>292</v>
      </c>
      <c r="C441" s="21"/>
      <c r="D441" s="92">
        <f>IF(ISERR(D158/$D389),0,D158/$D389)</f>
        <v>0</v>
      </c>
      <c r="E441" s="92">
        <f>IF(ISERR(E158/$D389),0,E158/$D389)</f>
        <v>0</v>
      </c>
      <c r="F441" s="92"/>
      <c r="I441" s="69"/>
      <c r="J441" s="69"/>
    </row>
    <row r="442" spans="2:10" ht="12.75">
      <c r="B442" s="21" t="s">
        <v>293</v>
      </c>
      <c r="C442" s="21"/>
      <c r="D442" s="92">
        <f>IF(ISERR((D155/$D199)*100),0,(D155/$D199)*100)</f>
        <v>0</v>
      </c>
      <c r="E442" s="92">
        <f>IF(ISERR((E155/$D222)*100),0,(E155/$D222)*100)</f>
        <v>0</v>
      </c>
      <c r="F442" s="92"/>
      <c r="I442" s="69"/>
      <c r="J442" s="69"/>
    </row>
    <row r="443" spans="2:10" ht="12.75">
      <c r="B443" s="21" t="s">
        <v>294</v>
      </c>
      <c r="C443" s="21"/>
      <c r="D443" s="92">
        <f>IF(ISERR(D145/$D199),0,D145/$D199)</f>
        <v>0</v>
      </c>
      <c r="E443" s="92">
        <f>IF(ISERR(E145/$D222),0,E145/$D222)</f>
        <v>0</v>
      </c>
      <c r="F443" s="92"/>
      <c r="I443" s="69"/>
      <c r="J443" s="69"/>
    </row>
    <row r="444" spans="2:10" ht="12.75">
      <c r="B444" s="90" t="s">
        <v>295</v>
      </c>
      <c r="C444" s="90"/>
      <c r="D444" s="93">
        <f>IF(ISERR(D106/(D155+D159)),0,D106/(D155+D159))</f>
        <v>0</v>
      </c>
      <c r="E444" s="93">
        <f>IF(ISERR(E106/(E155+E159)),0,E106/(E155+E159))</f>
        <v>0</v>
      </c>
      <c r="F444" s="93"/>
      <c r="I444" s="69"/>
      <c r="J444" s="69"/>
    </row>
    <row r="445" spans="2:10" ht="12.75">
      <c r="B445" s="32"/>
      <c r="C445" s="32"/>
      <c r="D445" s="94"/>
      <c r="E445" s="94"/>
      <c r="F445" s="94"/>
      <c r="I445" s="69"/>
      <c r="J445" s="69"/>
    </row>
    <row r="446" spans="4:10" ht="12.75">
      <c r="D446" s="95"/>
      <c r="E446" s="95"/>
      <c r="F446" s="95"/>
      <c r="G446" s="95"/>
      <c r="I446" s="69"/>
      <c r="J446" s="69"/>
    </row>
    <row r="447" spans="2:12" ht="12.75">
      <c r="B447" s="131" t="s">
        <v>296</v>
      </c>
      <c r="C447" s="68"/>
      <c r="D447" s="132"/>
      <c r="E447" s="133"/>
      <c r="F447" s="133"/>
      <c r="G447" s="133"/>
      <c r="H447" s="133"/>
      <c r="I447" s="134"/>
      <c r="J447" s="380"/>
      <c r="L447" s="421"/>
    </row>
    <row r="448" spans="1:12" ht="15.75" customHeight="1">
      <c r="A448" s="69"/>
      <c r="B448" s="440"/>
      <c r="C448" s="338"/>
      <c r="D448" s="338"/>
      <c r="E448" s="338"/>
      <c r="F448" s="338"/>
      <c r="G448" s="338"/>
      <c r="H448" s="338"/>
      <c r="I448" s="338"/>
      <c r="J448" s="339"/>
      <c r="L448" s="424"/>
    </row>
    <row r="449" spans="1:12" ht="15.75" customHeight="1">
      <c r="A449" s="69"/>
      <c r="B449" s="439"/>
      <c r="C449" s="340"/>
      <c r="D449" s="340"/>
      <c r="E449" s="340"/>
      <c r="F449" s="340"/>
      <c r="G449" s="340"/>
      <c r="H449" s="340"/>
      <c r="I449" s="340"/>
      <c r="J449" s="339"/>
      <c r="L449" s="424"/>
    </row>
    <row r="450" spans="1:12" ht="15.75" customHeight="1">
      <c r="A450" s="69"/>
      <c r="B450" s="439"/>
      <c r="C450" s="340"/>
      <c r="D450" s="340"/>
      <c r="E450" s="340"/>
      <c r="F450" s="340"/>
      <c r="G450" s="340"/>
      <c r="H450" s="340"/>
      <c r="I450" s="340"/>
      <c r="J450" s="339"/>
      <c r="L450" s="424"/>
    </row>
    <row r="451" spans="1:12" ht="15.75" customHeight="1">
      <c r="A451" s="69"/>
      <c r="B451" s="439"/>
      <c r="C451" s="340"/>
      <c r="D451" s="340"/>
      <c r="E451" s="340"/>
      <c r="F451" s="340"/>
      <c r="G451" s="340"/>
      <c r="H451" s="340"/>
      <c r="I451" s="340"/>
      <c r="J451" s="339"/>
      <c r="L451" s="424"/>
    </row>
    <row r="452" spans="1:12" ht="15.75" customHeight="1">
      <c r="A452" s="69"/>
      <c r="B452" s="439"/>
      <c r="C452" s="340"/>
      <c r="D452" s="340"/>
      <c r="E452" s="340"/>
      <c r="F452" s="340"/>
      <c r="G452" s="340"/>
      <c r="H452" s="340"/>
      <c r="I452" s="340"/>
      <c r="J452" s="339"/>
      <c r="L452" s="424"/>
    </row>
    <row r="453" spans="1:12" ht="15.75" customHeight="1">
      <c r="A453" s="69"/>
      <c r="B453" s="439"/>
      <c r="C453" s="340"/>
      <c r="D453" s="340"/>
      <c r="E453" s="340"/>
      <c r="F453" s="340"/>
      <c r="G453" s="340"/>
      <c r="H453" s="340"/>
      <c r="I453" s="340"/>
      <c r="J453" s="339"/>
      <c r="L453" s="424"/>
    </row>
    <row r="454" spans="1:12" ht="12.75">
      <c r="A454" s="9"/>
      <c r="B454" s="240"/>
      <c r="C454" s="17"/>
      <c r="D454" s="241"/>
      <c r="E454" s="242"/>
      <c r="F454" s="242"/>
      <c r="G454" s="242"/>
      <c r="H454" s="242"/>
      <c r="I454" s="193"/>
      <c r="J454" s="381"/>
      <c r="L454" s="31"/>
    </row>
    <row r="455" spans="2:12" ht="12.75">
      <c r="B455" s="31"/>
      <c r="D455" s="96"/>
      <c r="E455" s="97"/>
      <c r="F455" s="97"/>
      <c r="G455" s="97"/>
      <c r="H455" s="97"/>
      <c r="I455" s="128"/>
      <c r="J455" s="128"/>
      <c r="L455" s="31"/>
    </row>
    <row r="456" spans="9:10" ht="12.75">
      <c r="I456" s="69"/>
      <c r="J456" s="69"/>
    </row>
    <row r="457" spans="2:12" ht="18.75" customHeight="1">
      <c r="B457" s="106" t="s">
        <v>741</v>
      </c>
      <c r="I457" s="69"/>
      <c r="J457" s="69"/>
      <c r="L457" s="106"/>
    </row>
    <row r="458" spans="2:12" ht="12.75">
      <c r="B458" s="2" t="s">
        <v>297</v>
      </c>
      <c r="D458" s="671"/>
      <c r="E458" s="672"/>
      <c r="F458" s="673"/>
      <c r="G458" s="69"/>
      <c r="H458" s="103"/>
      <c r="L458" s="2"/>
    </row>
    <row r="459" spans="2:12" ht="15" customHeight="1">
      <c r="B459" s="2" t="s">
        <v>298</v>
      </c>
      <c r="D459" s="628"/>
      <c r="E459" s="629"/>
      <c r="F459" s="670"/>
      <c r="G459" s="69"/>
      <c r="H459" s="115"/>
      <c r="L459" s="2"/>
    </row>
    <row r="460" spans="2:12" ht="15" customHeight="1">
      <c r="B460" s="2" t="s">
        <v>299</v>
      </c>
      <c r="D460" s="643"/>
      <c r="E460" s="643"/>
      <c r="F460" s="643"/>
      <c r="G460" s="114"/>
      <c r="H460" s="641"/>
      <c r="I460" s="642"/>
      <c r="J460" s="187"/>
      <c r="L460" s="2"/>
    </row>
    <row r="461" spans="4:10" ht="15.75" customHeight="1">
      <c r="D461" s="643"/>
      <c r="E461" s="643"/>
      <c r="F461" s="643"/>
      <c r="G461" s="114"/>
      <c r="H461" s="641"/>
      <c r="I461" s="642"/>
      <c r="J461" s="187"/>
    </row>
    <row r="462" spans="4:10" ht="15.75" customHeight="1">
      <c r="D462" s="643"/>
      <c r="E462" s="643"/>
      <c r="F462" s="643"/>
      <c r="G462" s="114"/>
      <c r="H462" s="641"/>
      <c r="I462" s="642"/>
      <c r="J462" s="187"/>
    </row>
    <row r="463" spans="4:10" ht="12.75">
      <c r="D463" s="643"/>
      <c r="E463" s="643"/>
      <c r="F463" s="643"/>
      <c r="G463" s="2" t="s">
        <v>300</v>
      </c>
      <c r="H463" s="644"/>
      <c r="I463" s="645"/>
      <c r="J463" s="188"/>
    </row>
    <row r="464" spans="2:12" ht="12.75">
      <c r="B464" s="2" t="s">
        <v>537</v>
      </c>
      <c r="D464" s="287"/>
      <c r="E464" s="100"/>
      <c r="F464" s="462"/>
      <c r="G464" s="2" t="s">
        <v>301</v>
      </c>
      <c r="H464" s="657"/>
      <c r="I464" s="633"/>
      <c r="J464" s="194"/>
      <c r="L464" s="2"/>
    </row>
    <row r="465" spans="2:12" ht="12.75">
      <c r="B465" s="2" t="str">
        <f>IF(ISBLANK(D465),"COURRIEL",IF(OR(ISERR(FIND("@",D465)),NOT(ISERR(FIND(" ",D465))),ISERR(FIND(".",D465))),"Courriel invalide  ","COURRIEL"))</f>
        <v>COURRIEL</v>
      </c>
      <c r="D465" s="659"/>
      <c r="E465" s="660"/>
      <c r="F465" s="661"/>
      <c r="G465" s="3"/>
      <c r="I465" s="69"/>
      <c r="J465" s="69"/>
      <c r="L465" s="2"/>
    </row>
    <row r="466" spans="2:12" ht="12.75">
      <c r="B466" s="2"/>
      <c r="D466" s="101"/>
      <c r="E466" s="102"/>
      <c r="F466" s="102"/>
      <c r="G466" s="103"/>
      <c r="H466" s="103" t="s">
        <v>306</v>
      </c>
      <c r="I466" s="69"/>
      <c r="J466" s="69"/>
      <c r="L466" s="2"/>
    </row>
    <row r="467" spans="2:12" ht="12.75">
      <c r="B467" s="2" t="s">
        <v>302</v>
      </c>
      <c r="D467" s="653"/>
      <c r="E467" s="654"/>
      <c r="F467" s="116"/>
      <c r="G467" s="110" t="s">
        <v>307</v>
      </c>
      <c r="H467" s="632"/>
      <c r="I467" s="633"/>
      <c r="J467" s="105"/>
      <c r="L467" s="2"/>
    </row>
    <row r="468" spans="2:12" ht="12.75">
      <c r="B468" s="2" t="s">
        <v>303</v>
      </c>
      <c r="D468" s="658"/>
      <c r="E468" s="658"/>
      <c r="F468" s="100"/>
      <c r="G468" s="110" t="s">
        <v>308</v>
      </c>
      <c r="H468" s="584"/>
      <c r="I468" s="585"/>
      <c r="J468" s="293"/>
      <c r="L468" s="2"/>
    </row>
    <row r="469" spans="2:12" ht="12.75">
      <c r="B469" s="2" t="s">
        <v>304</v>
      </c>
      <c r="D469" s="254"/>
      <c r="E469" s="32"/>
      <c r="F469"/>
      <c r="G469" s="104" t="s">
        <v>309</v>
      </c>
      <c r="H469" s="256"/>
      <c r="I469" s="129"/>
      <c r="J469" s="129"/>
      <c r="L469" s="2"/>
    </row>
    <row r="470" spans="2:12" ht="12.75">
      <c r="B470" s="2" t="s">
        <v>305</v>
      </c>
      <c r="D470" s="255"/>
      <c r="G470" s="104" t="s">
        <v>310</v>
      </c>
      <c r="H470" s="255"/>
      <c r="I470" s="68"/>
      <c r="J470" s="68"/>
      <c r="L470" s="2"/>
    </row>
    <row r="471" spans="7:10" ht="7.5" customHeight="1">
      <c r="G471" s="108"/>
      <c r="H471" s="634"/>
      <c r="I471" s="635"/>
      <c r="J471" s="105"/>
    </row>
    <row r="472" spans="2:12" ht="12.75">
      <c r="B472" s="153" t="s">
        <v>311</v>
      </c>
      <c r="I472" s="69"/>
      <c r="J472" s="69"/>
      <c r="L472" s="153"/>
    </row>
    <row r="473" spans="2:12" ht="17.25" customHeight="1">
      <c r="B473" s="2" t="s">
        <v>312</v>
      </c>
      <c r="D473" s="257"/>
      <c r="E473" s="158"/>
      <c r="F473" s="117"/>
      <c r="G473"/>
      <c r="L473" s="2"/>
    </row>
    <row r="474" spans="2:12" ht="12.75">
      <c r="B474" s="2" t="s">
        <v>313</v>
      </c>
      <c r="D474" s="465"/>
      <c r="E474" s="98" t="s">
        <v>314</v>
      </c>
      <c r="H474" s="32"/>
      <c r="I474" s="32"/>
      <c r="J474" s="32"/>
      <c r="L474" s="2"/>
    </row>
    <row r="475" spans="2:12" ht="16.5" customHeight="1">
      <c r="B475" s="2" t="s">
        <v>315</v>
      </c>
      <c r="D475" s="636"/>
      <c r="E475" s="637"/>
      <c r="F475" s="117"/>
      <c r="G475" s="110" t="s">
        <v>319</v>
      </c>
      <c r="H475" s="632"/>
      <c r="I475" s="633"/>
      <c r="J475" s="296"/>
      <c r="L475" s="2"/>
    </row>
    <row r="476" spans="2:12" ht="12.75">
      <c r="B476" s="2" t="s">
        <v>316</v>
      </c>
      <c r="D476" s="584"/>
      <c r="E476" s="649"/>
      <c r="F476" s="117"/>
      <c r="G476" s="110" t="s">
        <v>308</v>
      </c>
      <c r="H476" s="584"/>
      <c r="I476" s="585"/>
      <c r="J476" s="11"/>
      <c r="L476" s="2"/>
    </row>
    <row r="477" spans="2:12" ht="12.75">
      <c r="B477" s="2" t="s">
        <v>317</v>
      </c>
      <c r="D477" s="662"/>
      <c r="E477" s="649"/>
      <c r="F477" s="16"/>
      <c r="G477" s="104" t="s">
        <v>309</v>
      </c>
      <c r="H477" s="256"/>
      <c r="I477" s="129"/>
      <c r="J477" s="32"/>
      <c r="L477" s="2"/>
    </row>
    <row r="478" spans="2:12" ht="12.75">
      <c r="B478" s="2" t="s">
        <v>318</v>
      </c>
      <c r="D478" s="655"/>
      <c r="E478" s="656"/>
      <c r="F478" s="100"/>
      <c r="G478" s="104" t="s">
        <v>310</v>
      </c>
      <c r="H478" s="255"/>
      <c r="I478" s="68"/>
      <c r="L478" s="2"/>
    </row>
    <row r="479" spans="9:20" ht="12.75">
      <c r="I479" s="69"/>
      <c r="J479" s="69"/>
      <c r="M479" s="55"/>
      <c r="N479" s="55"/>
      <c r="O479" s="55"/>
      <c r="P479" s="55"/>
      <c r="Q479" s="55"/>
      <c r="R479" s="55"/>
      <c r="S479" s="55"/>
      <c r="T479" s="55"/>
    </row>
    <row r="480" spans="2:20" ht="12.75">
      <c r="B480" s="153" t="s">
        <v>320</v>
      </c>
      <c r="C480" s="638" t="s">
        <v>321</v>
      </c>
      <c r="D480" s="639"/>
      <c r="E480" s="639"/>
      <c r="F480" s="640"/>
      <c r="G480" s="202" t="s">
        <v>322</v>
      </c>
      <c r="H480" s="575" t="s">
        <v>323</v>
      </c>
      <c r="I480" s="639"/>
      <c r="J480" s="216"/>
      <c r="L480" s="153"/>
      <c r="M480" s="55"/>
      <c r="N480" s="55"/>
      <c r="O480" s="55"/>
      <c r="P480" s="55"/>
      <c r="Q480" s="55"/>
      <c r="R480" s="55"/>
      <c r="S480" s="55"/>
      <c r="T480" s="55"/>
    </row>
    <row r="481" spans="2:12" ht="12.75">
      <c r="B481" s="2"/>
      <c r="C481" s="577"/>
      <c r="D481" s="571"/>
      <c r="E481" s="571"/>
      <c r="F481" s="572"/>
      <c r="G481" s="528">
        <v>0</v>
      </c>
      <c r="H481" s="626"/>
      <c r="I481" s="648"/>
      <c r="J481" s="99"/>
      <c r="L481" s="2"/>
    </row>
    <row r="482" spans="2:12" ht="12.75">
      <c r="B482" s="2"/>
      <c r="C482" s="628"/>
      <c r="D482" s="629"/>
      <c r="E482" s="629"/>
      <c r="F482" s="630"/>
      <c r="G482" s="529">
        <v>0</v>
      </c>
      <c r="H482" s="631"/>
      <c r="I482" s="649"/>
      <c r="J482" s="99"/>
      <c r="L482" s="2"/>
    </row>
    <row r="483" spans="1:12" ht="12.75">
      <c r="A483" s="9"/>
      <c r="B483" s="111"/>
      <c r="C483" s="650"/>
      <c r="D483" s="651"/>
      <c r="E483" s="651"/>
      <c r="F483" s="652"/>
      <c r="G483" s="530">
        <v>0</v>
      </c>
      <c r="H483" s="417"/>
      <c r="I483" s="330"/>
      <c r="J483" s="99"/>
      <c r="L483" s="2"/>
    </row>
    <row r="484" spans="2:25" ht="12.75">
      <c r="B484" s="2"/>
      <c r="C484" s="32"/>
      <c r="D484" s="646"/>
      <c r="E484" s="647"/>
      <c r="F484" s="647"/>
      <c r="G484" s="531">
        <f>SUM(G481:G483)</f>
        <v>0</v>
      </c>
      <c r="H484" s="409"/>
      <c r="I484" s="410"/>
      <c r="J484" s="217"/>
      <c r="L484" s="2"/>
      <c r="U484" s="1"/>
      <c r="V484" s="1"/>
      <c r="W484" s="1"/>
      <c r="X484" s="1"/>
      <c r="Y484" s="69"/>
    </row>
    <row r="485" spans="1:44" s="55" customFormat="1" ht="5.25" customHeight="1">
      <c r="A485" s="32"/>
      <c r="B485" s="112"/>
      <c r="C485" s="32"/>
      <c r="D485" s="105"/>
      <c r="E485" s="105"/>
      <c r="F485" s="113"/>
      <c r="G485" s="2"/>
      <c r="H485" s="130"/>
      <c r="I485" s="11"/>
      <c r="J485" s="195"/>
      <c r="K485" s="1"/>
      <c r="L485" s="2"/>
      <c r="M485"/>
      <c r="N485"/>
      <c r="O485"/>
      <c r="P485"/>
      <c r="Q485"/>
      <c r="R485"/>
      <c r="S485"/>
      <c r="T485"/>
      <c r="Z485" s="1"/>
      <c r="AA485" s="1"/>
      <c r="AB485" s="1"/>
      <c r="AC485" s="1"/>
      <c r="AD485" s="1"/>
      <c r="AE485" s="1"/>
      <c r="AF485" s="1"/>
      <c r="AG485" s="1"/>
      <c r="AH485" s="1"/>
      <c r="AI485" s="1"/>
      <c r="AJ485" s="1"/>
      <c r="AK485" s="1"/>
      <c r="AL485" s="1"/>
      <c r="AM485" s="1"/>
      <c r="AN485" s="1"/>
      <c r="AO485" s="1"/>
      <c r="AP485" s="1"/>
      <c r="AQ485" s="1"/>
      <c r="AR485" s="1"/>
    </row>
    <row r="486" spans="1:44" s="55" customFormat="1" ht="12.75">
      <c r="A486" s="32"/>
      <c r="B486" s="112"/>
      <c r="C486" s="162" t="s">
        <v>628</v>
      </c>
      <c r="D486" s="53"/>
      <c r="E486" s="162"/>
      <c r="F486" s="163"/>
      <c r="G486" s="164" t="s">
        <v>629</v>
      </c>
      <c r="H486" s="162"/>
      <c r="I486" s="162"/>
      <c r="J486" s="209"/>
      <c r="K486" s="1"/>
      <c r="L486" s="2"/>
      <c r="M486"/>
      <c r="N486"/>
      <c r="O486"/>
      <c r="P486"/>
      <c r="Q486"/>
      <c r="R486"/>
      <c r="S486"/>
      <c r="T486"/>
      <c r="Z486" s="1"/>
      <c r="AA486" s="1"/>
      <c r="AB486" s="1"/>
      <c r="AC486" s="1"/>
      <c r="AD486" s="1"/>
      <c r="AE486" s="1"/>
      <c r="AF486" s="1"/>
      <c r="AG486" s="1"/>
      <c r="AH486" s="1"/>
      <c r="AI486" s="1"/>
      <c r="AJ486" s="1"/>
      <c r="AK486" s="1"/>
      <c r="AL486" s="1"/>
      <c r="AM486" s="1"/>
      <c r="AN486" s="1"/>
      <c r="AO486" s="1"/>
      <c r="AP486" s="1"/>
      <c r="AQ486" s="1"/>
      <c r="AR486" s="1"/>
    </row>
    <row r="487" spans="1:12" ht="12.75">
      <c r="A487" s="32"/>
      <c r="B487" s="112"/>
      <c r="C487" s="168" t="s">
        <v>624</v>
      </c>
      <c r="D487" s="169"/>
      <c r="E487" s="168"/>
      <c r="F487" s="532">
        <v>0</v>
      </c>
      <c r="G487" s="174" t="s">
        <v>330</v>
      </c>
      <c r="H487" s="170"/>
      <c r="I487" s="533">
        <v>0</v>
      </c>
      <c r="J487" s="210"/>
      <c r="L487" s="2"/>
    </row>
    <row r="488" spans="2:12" ht="12.75">
      <c r="B488" s="2"/>
      <c r="C488" s="171" t="s">
        <v>324</v>
      </c>
      <c r="D488" s="107"/>
      <c r="E488" s="171"/>
      <c r="F488" s="534">
        <v>0</v>
      </c>
      <c r="G488" s="175" t="s">
        <v>331</v>
      </c>
      <c r="H488" s="172"/>
      <c r="I488" s="535">
        <v>0</v>
      </c>
      <c r="J488" s="210"/>
      <c r="L488" s="2"/>
    </row>
    <row r="489" spans="2:12" ht="12.75">
      <c r="B489" s="2"/>
      <c r="C489" s="173" t="s">
        <v>325</v>
      </c>
      <c r="D489" s="107"/>
      <c r="E489" s="173"/>
      <c r="F489" s="534">
        <v>0</v>
      </c>
      <c r="G489" s="175" t="s">
        <v>332</v>
      </c>
      <c r="H489" s="172"/>
      <c r="I489" s="535">
        <v>0</v>
      </c>
      <c r="J489" s="210"/>
      <c r="L489" s="2"/>
    </row>
    <row r="490" spans="2:12" ht="12.75">
      <c r="B490" s="2"/>
      <c r="C490" s="173" t="s">
        <v>326</v>
      </c>
      <c r="D490" s="107"/>
      <c r="E490" s="173"/>
      <c r="F490" s="534">
        <v>0</v>
      </c>
      <c r="G490" s="622" t="s">
        <v>333</v>
      </c>
      <c r="H490" s="623"/>
      <c r="I490" s="535">
        <v>0</v>
      </c>
      <c r="J490" s="210"/>
      <c r="L490" s="2"/>
    </row>
    <row r="491" spans="2:12" ht="12.75">
      <c r="B491" s="2"/>
      <c r="C491" s="171" t="s">
        <v>327</v>
      </c>
      <c r="D491" s="107"/>
      <c r="E491" s="171"/>
      <c r="F491" s="534">
        <v>0</v>
      </c>
      <c r="G491" s="624"/>
      <c r="H491" s="625"/>
      <c r="I491" s="536">
        <v>0</v>
      </c>
      <c r="J491" s="210"/>
      <c r="L491" s="2"/>
    </row>
    <row r="492" spans="2:12" ht="12.75">
      <c r="B492" s="2"/>
      <c r="C492" s="171" t="s">
        <v>328</v>
      </c>
      <c r="D492" s="107"/>
      <c r="E492" s="171"/>
      <c r="F492" s="534">
        <v>0</v>
      </c>
      <c r="G492" s="386" t="s">
        <v>649</v>
      </c>
      <c r="H492" s="387"/>
      <c r="I492" s="537">
        <f>SUM(I487:I491)</f>
        <v>0</v>
      </c>
      <c r="J492" s="211"/>
      <c r="L492" s="2"/>
    </row>
    <row r="493" spans="3:10" ht="12.75">
      <c r="C493" s="171" t="s">
        <v>329</v>
      </c>
      <c r="D493" s="107"/>
      <c r="E493" s="171"/>
      <c r="F493" s="534">
        <v>0</v>
      </c>
      <c r="G493" s="612"/>
      <c r="H493" s="613"/>
      <c r="I493" s="388"/>
      <c r="J493" s="210"/>
    </row>
    <row r="494" spans="3:10" ht="12.75">
      <c r="C494" s="586"/>
      <c r="D494" s="614"/>
      <c r="E494" s="587"/>
      <c r="F494" s="538">
        <v>0</v>
      </c>
      <c r="G494" s="615"/>
      <c r="H494" s="616"/>
      <c r="I494" s="389"/>
      <c r="J494" s="95"/>
    </row>
    <row r="495" spans="3:10" ht="13.5" thickBot="1">
      <c r="C495" s="165" t="s">
        <v>646</v>
      </c>
      <c r="D495"/>
      <c r="E495" s="166"/>
      <c r="F495" s="539">
        <f>SUM(F487:F494)</f>
        <v>0</v>
      </c>
      <c r="G495" s="213" t="s">
        <v>334</v>
      </c>
      <c r="H495" s="167"/>
      <c r="I495" s="539">
        <f>F495-I492</f>
        <v>0</v>
      </c>
      <c r="J495" s="212"/>
    </row>
    <row r="496" spans="6:10" ht="3.75" customHeight="1">
      <c r="F496" s="32"/>
      <c r="H496" s="32"/>
      <c r="I496" s="71"/>
      <c r="J496" s="71"/>
    </row>
    <row r="497" spans="2:12" ht="12.75">
      <c r="B497" s="106" t="s">
        <v>740</v>
      </c>
      <c r="I497" s="69"/>
      <c r="J497" s="69"/>
      <c r="L497" s="106"/>
    </row>
    <row r="498" spans="2:12" ht="12.75">
      <c r="B498" s="2" t="str">
        <f>B458</f>
        <v>NOM DE FAMILLE </v>
      </c>
      <c r="D498" s="671"/>
      <c r="E498" s="672"/>
      <c r="F498" s="673"/>
      <c r="G498" s="69"/>
      <c r="H498" s="103"/>
      <c r="L498" s="2"/>
    </row>
    <row r="499" spans="2:12" ht="15" customHeight="1">
      <c r="B499" s="2" t="str">
        <f>B459</f>
        <v>PRÉNOMS</v>
      </c>
      <c r="D499" s="628"/>
      <c r="E499" s="629"/>
      <c r="F499" s="670"/>
      <c r="G499" s="69"/>
      <c r="H499" s="115"/>
      <c r="L499" s="2"/>
    </row>
    <row r="500" spans="2:12" ht="15" customHeight="1">
      <c r="B500" s="2" t="str">
        <f>B460</f>
        <v>ADRESSE</v>
      </c>
      <c r="D500" s="643"/>
      <c r="E500" s="643"/>
      <c r="F500" s="643"/>
      <c r="G500" s="114"/>
      <c r="H500" s="641"/>
      <c r="I500" s="642"/>
      <c r="J500" s="187"/>
      <c r="L500" s="2"/>
    </row>
    <row r="501" spans="4:10" ht="15.75" customHeight="1">
      <c r="D501" s="643"/>
      <c r="E501" s="643"/>
      <c r="F501" s="643"/>
      <c r="G501" s="114"/>
      <c r="H501" s="641"/>
      <c r="I501" s="642"/>
      <c r="J501" s="187"/>
    </row>
    <row r="502" spans="4:10" ht="15.75" customHeight="1">
      <c r="D502" s="643"/>
      <c r="E502" s="643"/>
      <c r="F502" s="643"/>
      <c r="G502" s="114"/>
      <c r="H502" s="641"/>
      <c r="I502" s="642"/>
      <c r="J502" s="187"/>
    </row>
    <row r="503" spans="4:10" ht="12.75">
      <c r="D503" s="643"/>
      <c r="E503" s="643"/>
      <c r="F503" s="643"/>
      <c r="G503" s="2" t="s">
        <v>300</v>
      </c>
      <c r="H503" s="644"/>
      <c r="I503" s="645"/>
      <c r="J503" s="188"/>
    </row>
    <row r="504" spans="2:12" ht="12.75">
      <c r="B504" s="2" t="str">
        <f>B464</f>
        <v>TÉLÉPHONE (BUREAU)</v>
      </c>
      <c r="D504" s="287"/>
      <c r="E504" s="100"/>
      <c r="F504" s="462"/>
      <c r="G504" s="2" t="str">
        <f>G464</f>
        <v>NAISSANCE   </v>
      </c>
      <c r="H504" s="657"/>
      <c r="I504" s="633"/>
      <c r="J504" s="194"/>
      <c r="L504" s="2"/>
    </row>
    <row r="505" spans="2:12" ht="12.75">
      <c r="B505" s="2" t="str">
        <f>IF(ISBLANK(D505),"COURRIEL",IF(OR(ISERR(FIND("@",D505)),NOT(ISERR(FIND(" ",D505))),ISERR(FIND(".",D505))),"Courriel invalide  ","COURRIEL"))</f>
        <v>COURRIEL</v>
      </c>
      <c r="D505" s="659"/>
      <c r="E505" s="660"/>
      <c r="F505" s="661"/>
      <c r="G505" s="3"/>
      <c r="I505" s="69"/>
      <c r="J505" s="69"/>
      <c r="L505" s="2"/>
    </row>
    <row r="506" spans="2:12" ht="12.75">
      <c r="B506" s="2"/>
      <c r="D506" s="101"/>
      <c r="E506" s="102"/>
      <c r="F506" s="102"/>
      <c r="G506" s="103"/>
      <c r="H506" s="103" t="str">
        <f>H466</f>
        <v>si moins de 3 ans pour l'employeur actuel)</v>
      </c>
      <c r="I506" s="69"/>
      <c r="J506" s="69"/>
      <c r="L506" s="2"/>
    </row>
    <row r="507" spans="2:12" ht="12.75">
      <c r="B507" s="2" t="str">
        <f>B467</f>
        <v>EMPLOYEUR ACTUEL</v>
      </c>
      <c r="D507" s="653"/>
      <c r="E507" s="654"/>
      <c r="F507" s="116"/>
      <c r="G507" s="110" t="str">
        <f>G467</f>
        <v>ANCIEN EMPLOYEUR    </v>
      </c>
      <c r="H507" s="632"/>
      <c r="I507" s="633"/>
      <c r="J507" s="105"/>
      <c r="L507" s="2"/>
    </row>
    <row r="508" spans="2:12" ht="12.75">
      <c r="B508" s="2" t="str">
        <f>B468</f>
        <v>TÉLÉPHONE DE L'EMPLOYEUR</v>
      </c>
      <c r="D508" s="658"/>
      <c r="E508" s="658"/>
      <c r="F508" s="100"/>
      <c r="G508" s="110" t="str">
        <f>G468</f>
        <v>TÉLÉPHONE    </v>
      </c>
      <c r="H508" s="584"/>
      <c r="I508" s="585"/>
      <c r="J508" s="293"/>
      <c r="L508" s="2"/>
    </row>
    <row r="509" spans="2:12" ht="12.75">
      <c r="B509" s="2" t="str">
        <f>B469</f>
        <v>EMPLOYEUR DEPUIS QUAND?</v>
      </c>
      <c r="D509" s="254"/>
      <c r="E509" s="32"/>
      <c r="F509"/>
      <c r="G509" s="104" t="str">
        <f>G469</f>
        <v>DEPUIS QUAND?    </v>
      </c>
      <c r="H509" s="256"/>
      <c r="I509" s="129"/>
      <c r="J509" s="129"/>
      <c r="L509" s="2"/>
    </row>
    <row r="510" spans="2:12" ht="12.75">
      <c r="B510" s="2" t="str">
        <f>B470</f>
        <v>SALAIRE</v>
      </c>
      <c r="D510" s="255"/>
      <c r="G510" s="104" t="str">
        <f>G470</f>
        <v>SALAIRE    </v>
      </c>
      <c r="H510" s="255"/>
      <c r="I510" s="68"/>
      <c r="J510" s="68"/>
      <c r="L510" s="2"/>
    </row>
    <row r="511" spans="7:10" ht="9.75" customHeight="1">
      <c r="G511" s="108"/>
      <c r="H511" s="634"/>
      <c r="I511" s="635"/>
      <c r="J511" s="105"/>
    </row>
    <row r="512" spans="2:12" ht="12.75">
      <c r="B512" s="153" t="str">
        <f aca="true" t="shared" si="67" ref="B512:B518">B472</f>
        <v>FAMILLE</v>
      </c>
      <c r="I512" s="69"/>
      <c r="J512" s="69"/>
      <c r="L512" s="153"/>
    </row>
    <row r="513" spans="2:12" ht="17.25" customHeight="1">
      <c r="B513" s="2" t="str">
        <f t="shared" si="67"/>
        <v>ÉTAT CIVIL</v>
      </c>
      <c r="D513" s="257"/>
      <c r="E513" s="158"/>
      <c r="F513" s="117"/>
      <c r="G513"/>
      <c r="L513" s="2"/>
    </row>
    <row r="514" spans="2:12" ht="12.75">
      <c r="B514" s="2" t="str">
        <f t="shared" si="67"/>
        <v>PERSONNES À CHARGE</v>
      </c>
      <c r="D514" s="465"/>
      <c r="E514" s="98" t="str">
        <f>E474</f>
        <v>excluant votre conjoint(e)</v>
      </c>
      <c r="H514" s="32"/>
      <c r="I514" s="32"/>
      <c r="J514" s="32"/>
      <c r="L514" s="2"/>
    </row>
    <row r="515" spans="2:12" ht="16.5" customHeight="1">
      <c r="B515" s="2" t="str">
        <f t="shared" si="67"/>
        <v>NOM DE VOTRE CONJOINT(E) </v>
      </c>
      <c r="D515" s="636"/>
      <c r="E515" s="637"/>
      <c r="F515" s="117"/>
      <c r="G515" s="110" t="str">
        <f>G475</f>
        <v>SON EMPLOYEUR    </v>
      </c>
      <c r="H515" s="632"/>
      <c r="I515" s="633"/>
      <c r="J515" s="296"/>
      <c r="L515" s="2"/>
    </row>
    <row r="516" spans="2:12" ht="12.75">
      <c r="B516" s="2" t="str">
        <f t="shared" si="67"/>
        <v>PRÉNOM</v>
      </c>
      <c r="D516" s="584"/>
      <c r="E516" s="649"/>
      <c r="F516" s="117"/>
      <c r="G516" s="110" t="str">
        <f>G476</f>
        <v>TÉLÉPHONE    </v>
      </c>
      <c r="H516" s="584"/>
      <c r="I516" s="585"/>
      <c r="J516" s="11"/>
      <c r="L516" s="2"/>
    </row>
    <row r="517" spans="2:12" ht="12.75">
      <c r="B517" s="2" t="str">
        <f t="shared" si="67"/>
        <v>DATE DE NAISSANCE</v>
      </c>
      <c r="D517" s="584"/>
      <c r="E517" s="649"/>
      <c r="F517" s="16"/>
      <c r="G517" s="104" t="str">
        <f>G477</f>
        <v>DEPUIS QUAND?    </v>
      </c>
      <c r="H517" s="256"/>
      <c r="I517" s="129"/>
      <c r="J517" s="32"/>
      <c r="L517" s="2"/>
    </row>
    <row r="518" spans="2:12" ht="12.75">
      <c r="B518" s="2" t="str">
        <f t="shared" si="67"/>
        <v>EMPLOI</v>
      </c>
      <c r="D518" s="655"/>
      <c r="E518" s="656"/>
      <c r="F518" s="100"/>
      <c r="G518" s="104" t="str">
        <f>G478</f>
        <v>SALAIRE    </v>
      </c>
      <c r="H518" s="255"/>
      <c r="I518" s="68"/>
      <c r="L518" s="2"/>
    </row>
    <row r="519" spans="9:20" ht="12.75">
      <c r="I519" s="69"/>
      <c r="J519" s="69"/>
      <c r="M519" s="55"/>
      <c r="N519" s="55"/>
      <c r="O519" s="55"/>
      <c r="P519" s="55"/>
      <c r="Q519" s="55"/>
      <c r="R519" s="55"/>
      <c r="S519" s="55"/>
      <c r="T519" s="55"/>
    </row>
    <row r="520" spans="2:20" ht="12.75">
      <c r="B520" s="153" t="str">
        <f aca="true" t="shared" si="68" ref="B520:I520">B480</f>
        <v>SITUATION FINANCIÈRE</v>
      </c>
      <c r="C520" s="638" t="str">
        <f t="shared" si="68"/>
        <v>Sources de revenu</v>
      </c>
      <c r="D520" s="639">
        <f t="shared" si="68"/>
        <v>0</v>
      </c>
      <c r="E520" s="639">
        <f t="shared" si="68"/>
        <v>0</v>
      </c>
      <c r="F520" s="640">
        <f t="shared" si="68"/>
        <v>0</v>
      </c>
      <c r="G520" s="202" t="str">
        <f t="shared" si="68"/>
        <v>Montant annuel</v>
      </c>
      <c r="H520" s="575" t="str">
        <f t="shared" si="68"/>
        <v>Commentaires</v>
      </c>
      <c r="I520" s="639">
        <f t="shared" si="68"/>
        <v>0</v>
      </c>
      <c r="J520" s="216"/>
      <c r="L520" s="153"/>
      <c r="M520" s="55"/>
      <c r="N520" s="55"/>
      <c r="O520" s="55"/>
      <c r="P520" s="55"/>
      <c r="Q520" s="55"/>
      <c r="R520" s="55"/>
      <c r="S520" s="55"/>
      <c r="T520" s="55"/>
    </row>
    <row r="521" spans="2:12" ht="12.75">
      <c r="B521" s="2"/>
      <c r="C521" s="577"/>
      <c r="D521" s="571"/>
      <c r="E521" s="571"/>
      <c r="F521" s="572"/>
      <c r="G521" s="382">
        <v>0</v>
      </c>
      <c r="H521" s="626"/>
      <c r="I521" s="648"/>
      <c r="J521" s="99"/>
      <c r="L521" s="2"/>
    </row>
    <row r="522" spans="2:12" ht="12.75">
      <c r="B522" s="2"/>
      <c r="C522" s="628"/>
      <c r="D522" s="629"/>
      <c r="E522" s="629"/>
      <c r="F522" s="630"/>
      <c r="G522" s="383">
        <v>0</v>
      </c>
      <c r="H522" s="631"/>
      <c r="I522" s="649"/>
      <c r="J522" s="99"/>
      <c r="L522" s="2"/>
    </row>
    <row r="523" spans="1:12" ht="12.75">
      <c r="A523" s="9"/>
      <c r="B523" s="111"/>
      <c r="C523" s="650"/>
      <c r="D523" s="651"/>
      <c r="E523" s="651"/>
      <c r="F523" s="652"/>
      <c r="G523" s="384">
        <v>0</v>
      </c>
      <c r="H523" s="417"/>
      <c r="I523" s="330"/>
      <c r="J523" s="99"/>
      <c r="L523" s="2"/>
    </row>
    <row r="524" spans="2:25" ht="12.75">
      <c r="B524" s="2"/>
      <c r="C524" s="32"/>
      <c r="D524" s="646"/>
      <c r="E524" s="647"/>
      <c r="F524" s="647"/>
      <c r="G524" s="385">
        <f>SUM(G521:G523)</f>
        <v>0</v>
      </c>
      <c r="H524" s="409"/>
      <c r="I524" s="410"/>
      <c r="J524" s="217"/>
      <c r="L524" s="2"/>
      <c r="U524" s="1"/>
      <c r="V524" s="1"/>
      <c r="W524" s="1"/>
      <c r="X524" s="1"/>
      <c r="Y524" s="69"/>
    </row>
    <row r="525" spans="1:44" s="55" customFormat="1" ht="6.75" customHeight="1">
      <c r="A525" s="32"/>
      <c r="B525" s="112"/>
      <c r="C525" s="32"/>
      <c r="D525" s="105"/>
      <c r="E525" s="105"/>
      <c r="F525" s="113"/>
      <c r="G525" s="2"/>
      <c r="H525" s="130"/>
      <c r="I525" s="11"/>
      <c r="J525" s="195"/>
      <c r="K525" s="1"/>
      <c r="L525" s="2"/>
      <c r="M525"/>
      <c r="N525"/>
      <c r="O525"/>
      <c r="P525"/>
      <c r="Q525"/>
      <c r="R525"/>
      <c r="S525"/>
      <c r="T525"/>
      <c r="Z525" s="1"/>
      <c r="AA525" s="1"/>
      <c r="AB525" s="1"/>
      <c r="AC525" s="1"/>
      <c r="AD525" s="1"/>
      <c r="AE525" s="1"/>
      <c r="AF525" s="1"/>
      <c r="AG525" s="1"/>
      <c r="AH525" s="1"/>
      <c r="AI525" s="1"/>
      <c r="AJ525" s="1"/>
      <c r="AK525" s="1"/>
      <c r="AL525" s="1"/>
      <c r="AM525" s="1"/>
      <c r="AN525" s="1"/>
      <c r="AO525" s="1"/>
      <c r="AP525" s="1"/>
      <c r="AQ525" s="1"/>
      <c r="AR525" s="1"/>
    </row>
    <row r="526" spans="1:44" s="55" customFormat="1" ht="12.75">
      <c r="A526" s="32"/>
      <c r="B526" s="112"/>
      <c r="C526" s="162" t="str">
        <f aca="true" t="shared" si="69" ref="C526:C533">C486</f>
        <v>ACTIF</v>
      </c>
      <c r="D526" s="53"/>
      <c r="E526" s="162"/>
      <c r="F526" s="163"/>
      <c r="G526" s="164" t="s">
        <v>166</v>
      </c>
      <c r="H526" s="162"/>
      <c r="I526" s="162"/>
      <c r="J526" s="209"/>
      <c r="K526" s="1"/>
      <c r="L526" s="2"/>
      <c r="M526"/>
      <c r="N526"/>
      <c r="O526"/>
      <c r="P526"/>
      <c r="Q526"/>
      <c r="R526"/>
      <c r="S526"/>
      <c r="T526"/>
      <c r="Z526" s="1"/>
      <c r="AA526" s="1"/>
      <c r="AB526" s="1"/>
      <c r="AC526" s="1"/>
      <c r="AD526" s="1"/>
      <c r="AE526" s="1"/>
      <c r="AF526" s="1"/>
      <c r="AG526" s="1"/>
      <c r="AH526" s="1"/>
      <c r="AI526" s="1"/>
      <c r="AJ526" s="1"/>
      <c r="AK526" s="1"/>
      <c r="AL526" s="1"/>
      <c r="AM526" s="1"/>
      <c r="AN526" s="1"/>
      <c r="AO526" s="1"/>
      <c r="AP526" s="1"/>
      <c r="AQ526" s="1"/>
      <c r="AR526" s="1"/>
    </row>
    <row r="527" spans="1:12" ht="12.75">
      <c r="A527" s="32"/>
      <c r="B527" s="112"/>
      <c r="C527" s="168" t="str">
        <f t="shared" si="69"/>
        <v>Encaisse</v>
      </c>
      <c r="D527" s="169"/>
      <c r="E527" s="168"/>
      <c r="F527" s="532">
        <v>0</v>
      </c>
      <c r="G527" s="174" t="str">
        <f aca="true" t="shared" si="70" ref="G527:H532">G487</f>
        <v>Emprunts bancaires (solde)</v>
      </c>
      <c r="H527" s="170"/>
      <c r="I527" s="533">
        <v>0</v>
      </c>
      <c r="J527" s="210"/>
      <c r="L527" s="2"/>
    </row>
    <row r="528" spans="2:12" ht="12.75">
      <c r="B528" s="2"/>
      <c r="C528" s="171" t="str">
        <f t="shared" si="69"/>
        <v>RÉER</v>
      </c>
      <c r="D528" s="107"/>
      <c r="E528" s="171"/>
      <c r="F528" s="534">
        <v>0</v>
      </c>
      <c r="G528" s="175" t="str">
        <f t="shared" si="70"/>
        <v>Cartes de crédit</v>
      </c>
      <c r="H528" s="172"/>
      <c r="I528" s="535">
        <v>0</v>
      </c>
      <c r="J528" s="210"/>
      <c r="L528" s="2"/>
    </row>
    <row r="529" spans="2:12" ht="12.75">
      <c r="B529" s="2"/>
      <c r="C529" s="173" t="str">
        <f t="shared" si="69"/>
        <v>Assurence-vie (valeur résiduelle)</v>
      </c>
      <c r="D529" s="107"/>
      <c r="E529" s="173"/>
      <c r="F529" s="534">
        <v>0</v>
      </c>
      <c r="G529" s="175" t="str">
        <f t="shared" si="70"/>
        <v>Prêt hypothécaire</v>
      </c>
      <c r="H529" s="172"/>
      <c r="I529" s="535">
        <v>0</v>
      </c>
      <c r="J529" s="210"/>
      <c r="L529" s="2"/>
    </row>
    <row r="530" spans="2:12" ht="12.75">
      <c r="B530" s="2"/>
      <c r="C530" s="173" t="str">
        <f t="shared" si="69"/>
        <v>Immobilier (valeur actuelle)</v>
      </c>
      <c r="D530" s="107"/>
      <c r="E530" s="173"/>
      <c r="F530" s="534">
        <v>0</v>
      </c>
      <c r="G530" s="622" t="str">
        <f t="shared" si="70"/>
        <v>Autre passif</v>
      </c>
      <c r="H530" s="623">
        <f t="shared" si="70"/>
        <v>0</v>
      </c>
      <c r="I530" s="535">
        <v>0</v>
      </c>
      <c r="J530" s="210"/>
      <c r="L530" s="2"/>
    </row>
    <row r="531" spans="2:12" ht="12.75">
      <c r="B531" s="2"/>
      <c r="C531" s="171" t="str">
        <f t="shared" si="69"/>
        <v>Véhicules</v>
      </c>
      <c r="D531" s="107"/>
      <c r="E531" s="171"/>
      <c r="F531" s="534">
        <v>0</v>
      </c>
      <c r="G531" s="624"/>
      <c r="H531" s="625"/>
      <c r="I531" s="536">
        <v>0</v>
      </c>
      <c r="J531" s="210"/>
      <c r="L531" s="2"/>
    </row>
    <row r="532" spans="2:12" ht="12.75">
      <c r="B532" s="2"/>
      <c r="C532" s="171" t="str">
        <f t="shared" si="69"/>
        <v>Placements (valeur en $)</v>
      </c>
      <c r="D532" s="107"/>
      <c r="E532" s="171"/>
      <c r="F532" s="534">
        <v>0</v>
      </c>
      <c r="G532" s="386" t="str">
        <f t="shared" si="70"/>
        <v>PASSIF TOTAL</v>
      </c>
      <c r="H532" s="387"/>
      <c r="I532" s="537">
        <f>SUM(I527:I531)</f>
        <v>0</v>
      </c>
      <c r="J532" s="211"/>
      <c r="L532" s="2"/>
    </row>
    <row r="533" spans="3:10" ht="12.75">
      <c r="C533" s="171" t="str">
        <f t="shared" si="69"/>
        <v>Ménage</v>
      </c>
      <c r="D533" s="107"/>
      <c r="E533" s="171"/>
      <c r="F533" s="534">
        <v>0</v>
      </c>
      <c r="G533" s="612"/>
      <c r="H533" s="613"/>
      <c r="I533" s="388"/>
      <c r="J533" s="210"/>
    </row>
    <row r="534" spans="3:10" ht="12.75">
      <c r="C534" s="586"/>
      <c r="D534" s="614"/>
      <c r="E534" s="587"/>
      <c r="F534" s="538">
        <v>0</v>
      </c>
      <c r="G534" s="615"/>
      <c r="H534" s="616"/>
      <c r="I534" s="389"/>
      <c r="J534" s="95"/>
    </row>
    <row r="535" spans="3:10" ht="13.5" thickBot="1">
      <c r="C535" s="165" t="str">
        <f>C495</f>
        <v>ACTIF TOTAL</v>
      </c>
      <c r="D535"/>
      <c r="E535" s="166"/>
      <c r="F535" s="539">
        <f>SUM(F527:F534)</f>
        <v>0</v>
      </c>
      <c r="G535" s="213" t="str">
        <f>G495</f>
        <v>VALEUR NETTE</v>
      </c>
      <c r="H535" s="167"/>
      <c r="I535" s="539">
        <f>F535-I532</f>
        <v>0</v>
      </c>
      <c r="J535" s="212"/>
    </row>
    <row r="536" spans="6:10" ht="6" customHeight="1">
      <c r="F536" s="32"/>
      <c r="H536" s="32"/>
      <c r="I536" s="71"/>
      <c r="J536" s="71"/>
    </row>
    <row r="537" spans="2:12" ht="18.75" customHeight="1">
      <c r="B537" s="106" t="s">
        <v>742</v>
      </c>
      <c r="I537" s="69"/>
      <c r="J537" s="69"/>
      <c r="L537" s="106"/>
    </row>
    <row r="538" spans="2:12" ht="12.75">
      <c r="B538" s="2" t="str">
        <f>B498</f>
        <v>NOM DE FAMILLE </v>
      </c>
      <c r="D538" s="671"/>
      <c r="E538" s="672"/>
      <c r="F538" s="673"/>
      <c r="G538" s="69"/>
      <c r="H538" s="103"/>
      <c r="L538" s="2"/>
    </row>
    <row r="539" spans="2:12" ht="15" customHeight="1">
      <c r="B539" s="2" t="str">
        <f>B499</f>
        <v>PRÉNOMS</v>
      </c>
      <c r="D539" s="628"/>
      <c r="E539" s="629"/>
      <c r="F539" s="670"/>
      <c r="G539" s="69"/>
      <c r="H539" s="115"/>
      <c r="L539" s="2"/>
    </row>
    <row r="540" spans="2:12" ht="15" customHeight="1">
      <c r="B540" s="2" t="str">
        <f>B500</f>
        <v>ADRESSE</v>
      </c>
      <c r="D540" s="643"/>
      <c r="E540" s="643"/>
      <c r="F540" s="643"/>
      <c r="G540" s="114"/>
      <c r="H540" s="641"/>
      <c r="I540" s="642"/>
      <c r="J540" s="187"/>
      <c r="L540" s="2"/>
    </row>
    <row r="541" spans="4:10" ht="15.75" customHeight="1">
      <c r="D541" s="643"/>
      <c r="E541" s="643"/>
      <c r="F541" s="643"/>
      <c r="G541" s="114"/>
      <c r="H541" s="641"/>
      <c r="I541" s="642"/>
      <c r="J541" s="187"/>
    </row>
    <row r="542" spans="4:10" ht="15.75" customHeight="1">
      <c r="D542" s="643"/>
      <c r="E542" s="643"/>
      <c r="F542" s="643"/>
      <c r="G542" s="114"/>
      <c r="H542" s="641"/>
      <c r="I542" s="642"/>
      <c r="J542" s="187"/>
    </row>
    <row r="543" spans="4:10" ht="12.75">
      <c r="D543" s="643"/>
      <c r="E543" s="643"/>
      <c r="F543" s="643"/>
      <c r="G543" s="2" t="s">
        <v>300</v>
      </c>
      <c r="H543" s="644"/>
      <c r="I543" s="645"/>
      <c r="J543" s="188"/>
    </row>
    <row r="544" spans="2:12" ht="12.75">
      <c r="B544" s="2" t="str">
        <f>B504</f>
        <v>TÉLÉPHONE (BUREAU)</v>
      </c>
      <c r="D544" s="287"/>
      <c r="E544" s="100"/>
      <c r="F544" s="462"/>
      <c r="G544" s="2" t="str">
        <f>G504</f>
        <v>NAISSANCE   </v>
      </c>
      <c r="H544" s="632"/>
      <c r="I544" s="633"/>
      <c r="J544" s="194"/>
      <c r="L544" s="2"/>
    </row>
    <row r="545" spans="2:12" ht="12.75">
      <c r="B545" s="2" t="str">
        <f>IF(ISBLANK(D545),"COURRIEL",IF(OR(ISERR(FIND("@",D545)),NOT(ISERR(FIND(" ",D545))),ISERR(FIND(".",D545))),"Courriel invalide  ","COURRIEL"))</f>
        <v>COURRIEL</v>
      </c>
      <c r="D545" s="659"/>
      <c r="E545" s="660"/>
      <c r="F545" s="661"/>
      <c r="G545" s="3"/>
      <c r="I545" s="69"/>
      <c r="J545" s="69"/>
      <c r="L545" s="2"/>
    </row>
    <row r="546" spans="2:12" ht="12.75">
      <c r="B546" s="2"/>
      <c r="D546" s="101"/>
      <c r="E546" s="102"/>
      <c r="F546" s="102"/>
      <c r="G546" s="103"/>
      <c r="H546" s="103" t="s">
        <v>179</v>
      </c>
      <c r="I546" s="69"/>
      <c r="J546" s="69"/>
      <c r="L546" s="2"/>
    </row>
    <row r="547" spans="2:12" ht="12.75">
      <c r="B547" s="2" t="str">
        <f>B507</f>
        <v>EMPLOYEUR ACTUEL</v>
      </c>
      <c r="D547" s="653"/>
      <c r="E547" s="654"/>
      <c r="F547" s="116"/>
      <c r="G547" s="110" t="str">
        <f>G507</f>
        <v>ANCIEN EMPLOYEUR    </v>
      </c>
      <c r="H547" s="632"/>
      <c r="I547" s="633"/>
      <c r="J547" s="105"/>
      <c r="L547" s="2"/>
    </row>
    <row r="548" spans="2:12" ht="12.75">
      <c r="B548" s="2" t="str">
        <f>B508</f>
        <v>TÉLÉPHONE DE L'EMPLOYEUR</v>
      </c>
      <c r="D548" s="658"/>
      <c r="E548" s="658"/>
      <c r="F548" s="100"/>
      <c r="G548" s="110" t="str">
        <f>G508</f>
        <v>TÉLÉPHONE    </v>
      </c>
      <c r="H548" s="584"/>
      <c r="I548" s="585"/>
      <c r="J548" s="293"/>
      <c r="L548" s="2"/>
    </row>
    <row r="549" spans="2:12" ht="12.75">
      <c r="B549" s="2" t="str">
        <f>B509</f>
        <v>EMPLOYEUR DEPUIS QUAND?</v>
      </c>
      <c r="D549" s="254"/>
      <c r="E549" s="32"/>
      <c r="F549"/>
      <c r="G549" s="104" t="str">
        <f>G509</f>
        <v>DEPUIS QUAND?    </v>
      </c>
      <c r="H549" s="256"/>
      <c r="I549" s="129"/>
      <c r="J549" s="129"/>
      <c r="L549" s="2"/>
    </row>
    <row r="550" spans="2:12" ht="12.75">
      <c r="B550" s="2" t="str">
        <f>B510</f>
        <v>SALAIRE</v>
      </c>
      <c r="D550" s="255"/>
      <c r="G550" s="104" t="str">
        <f>G510</f>
        <v>SALAIRE    </v>
      </c>
      <c r="H550" s="255"/>
      <c r="I550" s="68"/>
      <c r="J550" s="68"/>
      <c r="L550" s="2"/>
    </row>
    <row r="551" spans="7:10" ht="6.75" customHeight="1">
      <c r="G551" s="108"/>
      <c r="H551" s="634"/>
      <c r="I551" s="635"/>
      <c r="J551" s="105"/>
    </row>
    <row r="552" spans="2:12" ht="12.75">
      <c r="B552" s="153" t="str">
        <f aca="true" t="shared" si="71" ref="B552:B558">B512</f>
        <v>FAMILLE</v>
      </c>
      <c r="I552" s="69"/>
      <c r="J552" s="69"/>
      <c r="L552" s="153"/>
    </row>
    <row r="553" spans="2:12" ht="17.25" customHeight="1">
      <c r="B553" s="2" t="str">
        <f t="shared" si="71"/>
        <v>ÉTAT CIVIL</v>
      </c>
      <c r="D553" s="257"/>
      <c r="E553" s="158"/>
      <c r="F553" s="117"/>
      <c r="G553"/>
      <c r="L553" s="2"/>
    </row>
    <row r="554" spans="2:12" ht="12.75">
      <c r="B554" s="2" t="str">
        <f t="shared" si="71"/>
        <v>PERSONNES À CHARGE</v>
      </c>
      <c r="D554" s="465"/>
      <c r="E554" s="98" t="str">
        <f>E514</f>
        <v>excluant votre conjoint(e)</v>
      </c>
      <c r="H554" s="32"/>
      <c r="I554" s="32"/>
      <c r="J554" s="32"/>
      <c r="L554" s="2"/>
    </row>
    <row r="555" spans="2:12" ht="16.5" customHeight="1">
      <c r="B555" s="2" t="str">
        <f t="shared" si="71"/>
        <v>NOM DE VOTRE CONJOINT(E) </v>
      </c>
      <c r="D555" s="636"/>
      <c r="E555" s="637"/>
      <c r="F555" s="117"/>
      <c r="G555" s="110" t="str">
        <f>G515</f>
        <v>SON EMPLOYEUR    </v>
      </c>
      <c r="H555" s="632"/>
      <c r="I555" s="633"/>
      <c r="J555" s="296"/>
      <c r="L555" s="2"/>
    </row>
    <row r="556" spans="2:12" ht="12.75">
      <c r="B556" s="2" t="str">
        <f t="shared" si="71"/>
        <v>PRÉNOM</v>
      </c>
      <c r="D556" s="584"/>
      <c r="E556" s="649"/>
      <c r="F556" s="117"/>
      <c r="G556" s="110" t="str">
        <f>G516</f>
        <v>TÉLÉPHONE    </v>
      </c>
      <c r="H556" s="584"/>
      <c r="I556" s="585"/>
      <c r="J556" s="11"/>
      <c r="L556" s="2"/>
    </row>
    <row r="557" spans="2:12" ht="12.75">
      <c r="B557" s="2" t="str">
        <f t="shared" si="71"/>
        <v>DATE DE NAISSANCE</v>
      </c>
      <c r="D557" s="584"/>
      <c r="E557" s="649"/>
      <c r="F557" s="16"/>
      <c r="G557" s="104" t="str">
        <f>G517</f>
        <v>DEPUIS QUAND?    </v>
      </c>
      <c r="H557" s="256"/>
      <c r="I557" s="129"/>
      <c r="J557" s="32"/>
      <c r="L557" s="2"/>
    </row>
    <row r="558" spans="2:12" ht="12.75">
      <c r="B558" s="2" t="str">
        <f t="shared" si="71"/>
        <v>EMPLOI</v>
      </c>
      <c r="D558" s="655"/>
      <c r="E558" s="656"/>
      <c r="F558" s="100"/>
      <c r="G558" s="104" t="str">
        <f>G518</f>
        <v>SALAIRE    </v>
      </c>
      <c r="H558" s="255"/>
      <c r="I558" s="68"/>
      <c r="L558" s="2"/>
    </row>
    <row r="559" spans="9:20" ht="12.75">
      <c r="I559" s="69"/>
      <c r="J559" s="69"/>
      <c r="M559" s="55"/>
      <c r="N559" s="55"/>
      <c r="O559" s="55"/>
      <c r="P559" s="55"/>
      <c r="Q559" s="55"/>
      <c r="R559" s="55"/>
      <c r="S559" s="55"/>
      <c r="T559" s="55"/>
    </row>
    <row r="560" spans="2:20" ht="12.75">
      <c r="B560" s="153" t="str">
        <f aca="true" t="shared" si="72" ref="B560:I560">B520</f>
        <v>SITUATION FINANCIÈRE</v>
      </c>
      <c r="C560" s="638" t="str">
        <f t="shared" si="72"/>
        <v>Sources de revenu</v>
      </c>
      <c r="D560" s="639">
        <f t="shared" si="72"/>
        <v>0</v>
      </c>
      <c r="E560" s="639">
        <f t="shared" si="72"/>
        <v>0</v>
      </c>
      <c r="F560" s="640">
        <f t="shared" si="72"/>
        <v>0</v>
      </c>
      <c r="G560" s="202" t="str">
        <f t="shared" si="72"/>
        <v>Montant annuel</v>
      </c>
      <c r="H560" s="575" t="str">
        <f t="shared" si="72"/>
        <v>Commentaires</v>
      </c>
      <c r="I560" s="576">
        <f t="shared" si="72"/>
        <v>0</v>
      </c>
      <c r="J560" s="216"/>
      <c r="L560" s="153"/>
      <c r="M560" s="55"/>
      <c r="N560" s="55"/>
      <c r="O560" s="55"/>
      <c r="P560" s="55"/>
      <c r="Q560" s="55"/>
      <c r="R560" s="55"/>
      <c r="S560" s="55"/>
      <c r="T560" s="55"/>
    </row>
    <row r="561" spans="2:12" ht="12.75">
      <c r="B561" s="2"/>
      <c r="C561" s="577"/>
      <c r="D561" s="571"/>
      <c r="E561" s="571"/>
      <c r="F561" s="572"/>
      <c r="G561" s="382">
        <v>0</v>
      </c>
      <c r="H561" s="626"/>
      <c r="I561" s="627"/>
      <c r="J561" s="99"/>
      <c r="L561" s="2"/>
    </row>
    <row r="562" spans="2:12" ht="12.75">
      <c r="B562" s="2"/>
      <c r="C562" s="628"/>
      <c r="D562" s="629"/>
      <c r="E562" s="629"/>
      <c r="F562" s="630"/>
      <c r="G562" s="383">
        <v>0</v>
      </c>
      <c r="H562" s="631"/>
      <c r="I562" s="585"/>
      <c r="J562" s="99"/>
      <c r="L562" s="2"/>
    </row>
    <row r="563" spans="1:12" ht="12.75">
      <c r="A563" s="9"/>
      <c r="B563" s="111"/>
      <c r="C563" s="617"/>
      <c r="D563" s="618"/>
      <c r="E563" s="618"/>
      <c r="F563" s="619"/>
      <c r="G563" s="411">
        <v>0</v>
      </c>
      <c r="H563" s="412"/>
      <c r="I563" s="413"/>
      <c r="J563" s="99"/>
      <c r="L563" s="2"/>
    </row>
    <row r="564" spans="2:25" ht="12.75">
      <c r="B564" s="2"/>
      <c r="C564" s="540"/>
      <c r="D564" s="620"/>
      <c r="E564" s="621"/>
      <c r="F564" s="621"/>
      <c r="G564" s="414">
        <f>SUM(G561:G563)</f>
        <v>0</v>
      </c>
      <c r="H564" s="415"/>
      <c r="I564" s="416"/>
      <c r="J564" s="217"/>
      <c r="L564" s="2"/>
      <c r="U564" s="1"/>
      <c r="V564" s="1"/>
      <c r="W564" s="1"/>
      <c r="X564" s="1"/>
      <c r="Y564" s="69"/>
    </row>
    <row r="565" spans="1:44" s="55" customFormat="1" ht="6.75" customHeight="1">
      <c r="A565" s="32"/>
      <c r="B565" s="112"/>
      <c r="C565" s="32"/>
      <c r="D565" s="105"/>
      <c r="E565" s="105"/>
      <c r="F565" s="113"/>
      <c r="G565" s="2"/>
      <c r="H565" s="130"/>
      <c r="I565" s="11"/>
      <c r="J565" s="195"/>
      <c r="K565" s="1"/>
      <c r="L565" s="2"/>
      <c r="M565"/>
      <c r="N565"/>
      <c r="O565"/>
      <c r="P565"/>
      <c r="Q565"/>
      <c r="R565"/>
      <c r="S565"/>
      <c r="T565"/>
      <c r="Z565" s="1"/>
      <c r="AA565" s="1"/>
      <c r="AB565" s="1"/>
      <c r="AC565" s="1"/>
      <c r="AD565" s="1"/>
      <c r="AE565" s="1"/>
      <c r="AF565" s="1"/>
      <c r="AG565" s="1"/>
      <c r="AH565" s="1"/>
      <c r="AI565" s="1"/>
      <c r="AJ565" s="1"/>
      <c r="AK565" s="1"/>
      <c r="AL565" s="1"/>
      <c r="AM565" s="1"/>
      <c r="AN565" s="1"/>
      <c r="AO565" s="1"/>
      <c r="AP565" s="1"/>
      <c r="AQ565" s="1"/>
      <c r="AR565" s="1"/>
    </row>
    <row r="566" spans="1:44" s="55" customFormat="1" ht="12.75">
      <c r="A566" s="32"/>
      <c r="B566" s="112"/>
      <c r="C566" s="162" t="str">
        <f aca="true" t="shared" si="73" ref="C566:C573">C526</f>
        <v>ACTIF</v>
      </c>
      <c r="D566" s="53"/>
      <c r="E566" s="162"/>
      <c r="F566" s="163"/>
      <c r="G566" s="164" t="str">
        <f>G526</f>
        <v>LIABILITIES</v>
      </c>
      <c r="H566" s="162"/>
      <c r="I566" s="162"/>
      <c r="J566" s="209"/>
      <c r="K566" s="1"/>
      <c r="L566" s="2"/>
      <c r="M566"/>
      <c r="N566"/>
      <c r="O566"/>
      <c r="P566"/>
      <c r="Q566"/>
      <c r="R566"/>
      <c r="S566"/>
      <c r="T566"/>
      <c r="Z566" s="1"/>
      <c r="AA566" s="1"/>
      <c r="AB566" s="1"/>
      <c r="AC566" s="1"/>
      <c r="AD566" s="1"/>
      <c r="AE566" s="1"/>
      <c r="AF566" s="1"/>
      <c r="AG566" s="1"/>
      <c r="AH566" s="1"/>
      <c r="AI566" s="1"/>
      <c r="AJ566" s="1"/>
      <c r="AK566" s="1"/>
      <c r="AL566" s="1"/>
      <c r="AM566" s="1"/>
      <c r="AN566" s="1"/>
      <c r="AO566" s="1"/>
      <c r="AP566" s="1"/>
      <c r="AQ566" s="1"/>
      <c r="AR566" s="1"/>
    </row>
    <row r="567" spans="1:12" ht="12.75">
      <c r="A567" s="32"/>
      <c r="B567" s="112"/>
      <c r="C567" s="168" t="str">
        <f t="shared" si="73"/>
        <v>Encaisse</v>
      </c>
      <c r="D567" s="169"/>
      <c r="E567" s="168"/>
      <c r="F567" s="532">
        <v>0</v>
      </c>
      <c r="G567" s="174" t="str">
        <f>G527</f>
        <v>Emprunts bancaires (solde)</v>
      </c>
      <c r="H567" s="170"/>
      <c r="I567" s="533">
        <v>0</v>
      </c>
      <c r="J567" s="210"/>
      <c r="L567" s="2"/>
    </row>
    <row r="568" spans="2:12" ht="12.75">
      <c r="B568" s="2"/>
      <c r="C568" s="171" t="str">
        <f t="shared" si="73"/>
        <v>RÉER</v>
      </c>
      <c r="D568" s="107"/>
      <c r="E568" s="171"/>
      <c r="F568" s="534">
        <v>0</v>
      </c>
      <c r="G568" s="175" t="str">
        <f>G528</f>
        <v>Cartes de crédit</v>
      </c>
      <c r="H568" s="172"/>
      <c r="I568" s="535">
        <v>0</v>
      </c>
      <c r="J568" s="210"/>
      <c r="L568" s="2"/>
    </row>
    <row r="569" spans="2:12" ht="12.75">
      <c r="B569" s="2"/>
      <c r="C569" s="173" t="str">
        <f t="shared" si="73"/>
        <v>Assurence-vie (valeur résiduelle)</v>
      </c>
      <c r="D569" s="107"/>
      <c r="E569" s="173"/>
      <c r="F569" s="534">
        <v>0</v>
      </c>
      <c r="G569" s="175" t="str">
        <f>G529</f>
        <v>Prêt hypothécaire</v>
      </c>
      <c r="H569" s="172"/>
      <c r="I569" s="535">
        <v>0</v>
      </c>
      <c r="J569" s="210"/>
      <c r="L569" s="2"/>
    </row>
    <row r="570" spans="2:12" ht="12.75">
      <c r="B570" s="2"/>
      <c r="C570" s="173" t="str">
        <f t="shared" si="73"/>
        <v>Immobilier (valeur actuelle)</v>
      </c>
      <c r="D570" s="107"/>
      <c r="E570" s="173"/>
      <c r="F570" s="534">
        <v>0</v>
      </c>
      <c r="G570" s="622" t="str">
        <f>G530</f>
        <v>Autre passif</v>
      </c>
      <c r="H570" s="623">
        <f>H530</f>
        <v>0</v>
      </c>
      <c r="I570" s="535">
        <v>0</v>
      </c>
      <c r="J570" s="210"/>
      <c r="L570" s="2"/>
    </row>
    <row r="571" spans="2:12" ht="12.75">
      <c r="B571" s="2"/>
      <c r="C571" s="171" t="str">
        <f t="shared" si="73"/>
        <v>Véhicules</v>
      </c>
      <c r="D571" s="107"/>
      <c r="E571" s="171"/>
      <c r="F571" s="534">
        <v>0</v>
      </c>
      <c r="G571" s="624"/>
      <c r="H571" s="625"/>
      <c r="I571" s="536">
        <v>0</v>
      </c>
      <c r="J571" s="210"/>
      <c r="L571" s="2"/>
    </row>
    <row r="572" spans="2:12" ht="12.75">
      <c r="B572" s="2"/>
      <c r="C572" s="171" t="str">
        <f t="shared" si="73"/>
        <v>Placements (valeur en $)</v>
      </c>
      <c r="D572" s="107"/>
      <c r="E572" s="171"/>
      <c r="F572" s="534">
        <v>0</v>
      </c>
      <c r="G572" s="386" t="str">
        <f>G532</f>
        <v>PASSIF TOTAL</v>
      </c>
      <c r="H572" s="387"/>
      <c r="I572" s="537">
        <f>SUM(I567:I571)</f>
        <v>0</v>
      </c>
      <c r="J572" s="211"/>
      <c r="L572" s="2"/>
    </row>
    <row r="573" spans="3:10" ht="12.75">
      <c r="C573" s="171" t="str">
        <f t="shared" si="73"/>
        <v>Ménage</v>
      </c>
      <c r="D573" s="107"/>
      <c r="E573" s="171"/>
      <c r="F573" s="534">
        <v>0</v>
      </c>
      <c r="G573" s="612"/>
      <c r="H573" s="613"/>
      <c r="I573" s="388"/>
      <c r="J573" s="210"/>
    </row>
    <row r="574" spans="3:10" ht="12.75">
      <c r="C574" s="586"/>
      <c r="D574" s="614"/>
      <c r="E574" s="587"/>
      <c r="F574" s="538">
        <v>0</v>
      </c>
      <c r="G574" s="615"/>
      <c r="H574" s="616"/>
      <c r="I574" s="389"/>
      <c r="J574" s="95"/>
    </row>
    <row r="575" spans="3:10" ht="13.5" thickBot="1">
      <c r="C575" s="165" t="str">
        <f>C535</f>
        <v>ACTIF TOTAL</v>
      </c>
      <c r="D575"/>
      <c r="E575" s="166"/>
      <c r="F575" s="539">
        <f>SUM(F567:F574)</f>
        <v>0</v>
      </c>
      <c r="G575" s="213" t="str">
        <f>G535</f>
        <v>VALEUR NETTE</v>
      </c>
      <c r="H575" s="167"/>
      <c r="I575" s="539">
        <f>F575-I572</f>
        <v>0</v>
      </c>
      <c r="J575" s="212"/>
    </row>
    <row r="576" spans="6:10" ht="4.5" customHeight="1">
      <c r="F576" s="32"/>
      <c r="H576" s="32"/>
      <c r="I576" s="71"/>
      <c r="J576" s="71"/>
    </row>
    <row r="579" ht="12.75">
      <c r="B579" s="418" t="s">
        <v>204</v>
      </c>
    </row>
    <row r="580" ht="12.75">
      <c r="B580" s="10" t="s">
        <v>205</v>
      </c>
    </row>
  </sheetData>
  <sheetProtection/>
  <mergeCells count="203">
    <mergeCell ref="C412:G412"/>
    <mergeCell ref="C413:G413"/>
    <mergeCell ref="C415:H415"/>
    <mergeCell ref="C396:D396"/>
    <mergeCell ref="C406:D406"/>
    <mergeCell ref="C398:D398"/>
    <mergeCell ref="I255:I268"/>
    <mergeCell ref="F261:G261"/>
    <mergeCell ref="F262:G262"/>
    <mergeCell ref="F264:G264"/>
    <mergeCell ref="F267:G267"/>
    <mergeCell ref="F260:G260"/>
    <mergeCell ref="F257:G257"/>
    <mergeCell ref="F258:G258"/>
    <mergeCell ref="F265:G265"/>
    <mergeCell ref="I231:I244"/>
    <mergeCell ref="F236:G236"/>
    <mergeCell ref="F237:G237"/>
    <mergeCell ref="F241:G241"/>
    <mergeCell ref="F238:G238"/>
    <mergeCell ref="F240:G240"/>
    <mergeCell ref="F242:G242"/>
    <mergeCell ref="F231:G231"/>
    <mergeCell ref="F243:G243"/>
    <mergeCell ref="H481:I481"/>
    <mergeCell ref="H482:I482"/>
    <mergeCell ref="C480:F480"/>
    <mergeCell ref="I184:I197"/>
    <mergeCell ref="B382:C382"/>
    <mergeCell ref="F255:G255"/>
    <mergeCell ref="F252:G252"/>
    <mergeCell ref="F253:G253"/>
    <mergeCell ref="B250:H250"/>
    <mergeCell ref="F266:G266"/>
    <mergeCell ref="D4:G5"/>
    <mergeCell ref="D500:F500"/>
    <mergeCell ref="D459:F459"/>
    <mergeCell ref="D465:F465"/>
    <mergeCell ref="C416:D416"/>
    <mergeCell ref="F254:G254"/>
    <mergeCell ref="F212:G212"/>
    <mergeCell ref="F213:G213"/>
    <mergeCell ref="F217:G217"/>
    <mergeCell ref="F228:G228"/>
    <mergeCell ref="H501:I501"/>
    <mergeCell ref="H502:I502"/>
    <mergeCell ref="F235:G235"/>
    <mergeCell ref="H460:I460"/>
    <mergeCell ref="H461:I461"/>
    <mergeCell ref="D499:F499"/>
    <mergeCell ref="C483:F483"/>
    <mergeCell ref="H464:I464"/>
    <mergeCell ref="H476:I476"/>
    <mergeCell ref="G490:H490"/>
    <mergeCell ref="B179:H179"/>
    <mergeCell ref="F205:G205"/>
    <mergeCell ref="F206:G206"/>
    <mergeCell ref="F207:G207"/>
    <mergeCell ref="B202:H202"/>
    <mergeCell ref="F181:G181"/>
    <mergeCell ref="F182:G182"/>
    <mergeCell ref="F183:G183"/>
    <mergeCell ref="F184:G184"/>
    <mergeCell ref="F187:G187"/>
    <mergeCell ref="C418:D418"/>
    <mergeCell ref="B209:C209"/>
    <mergeCell ref="B233:C233"/>
    <mergeCell ref="F216:G216"/>
    <mergeCell ref="F218:G218"/>
    <mergeCell ref="F259:G259"/>
    <mergeCell ref="F219:G219"/>
    <mergeCell ref="C407:E407"/>
    <mergeCell ref="C397:E397"/>
    <mergeCell ref="C417:E417"/>
    <mergeCell ref="D458:F458"/>
    <mergeCell ref="D517:E517"/>
    <mergeCell ref="D498:F498"/>
    <mergeCell ref="D502:F502"/>
    <mergeCell ref="D503:F503"/>
    <mergeCell ref="C481:F481"/>
    <mergeCell ref="C482:F482"/>
    <mergeCell ref="D463:F463"/>
    <mergeCell ref="D460:F460"/>
    <mergeCell ref="D484:F484"/>
    <mergeCell ref="D558:E558"/>
    <mergeCell ref="D539:F539"/>
    <mergeCell ref="D538:F538"/>
    <mergeCell ref="D540:F540"/>
    <mergeCell ref="D545:F545"/>
    <mergeCell ref="D556:E556"/>
    <mergeCell ref="D548:E548"/>
    <mergeCell ref="D547:E547"/>
    <mergeCell ref="D557:E557"/>
    <mergeCell ref="D478:E478"/>
    <mergeCell ref="E2:I2"/>
    <mergeCell ref="G12:H12"/>
    <mergeCell ref="H467:I467"/>
    <mergeCell ref="F211:G211"/>
    <mergeCell ref="F190:G190"/>
    <mergeCell ref="C405:H405"/>
    <mergeCell ref="C392:G392"/>
    <mergeCell ref="C408:D408"/>
    <mergeCell ref="B186:C186"/>
    <mergeCell ref="D501:F501"/>
    <mergeCell ref="D477:E477"/>
    <mergeCell ref="D475:E475"/>
    <mergeCell ref="H468:I468"/>
    <mergeCell ref="D468:E468"/>
    <mergeCell ref="H471:I471"/>
    <mergeCell ref="G491:H491"/>
    <mergeCell ref="C494:E494"/>
    <mergeCell ref="H480:I480"/>
    <mergeCell ref="D476:E476"/>
    <mergeCell ref="H504:I504"/>
    <mergeCell ref="D507:E507"/>
    <mergeCell ref="H507:I507"/>
    <mergeCell ref="H511:I511"/>
    <mergeCell ref="D508:E508"/>
    <mergeCell ref="H508:I508"/>
    <mergeCell ref="D505:F505"/>
    <mergeCell ref="H515:I515"/>
    <mergeCell ref="D541:F541"/>
    <mergeCell ref="H540:I540"/>
    <mergeCell ref="D515:E515"/>
    <mergeCell ref="D516:E516"/>
    <mergeCell ref="H516:I516"/>
    <mergeCell ref="C520:F520"/>
    <mergeCell ref="H520:I520"/>
    <mergeCell ref="D518:E518"/>
    <mergeCell ref="C521:F521"/>
    <mergeCell ref="H503:I503"/>
    <mergeCell ref="D461:F461"/>
    <mergeCell ref="D462:F462"/>
    <mergeCell ref="H462:I462"/>
    <mergeCell ref="H463:I463"/>
    <mergeCell ref="H475:I475"/>
    <mergeCell ref="H500:I500"/>
    <mergeCell ref="G494:H494"/>
    <mergeCell ref="G493:H493"/>
    <mergeCell ref="D467:E467"/>
    <mergeCell ref="H521:I521"/>
    <mergeCell ref="C522:F522"/>
    <mergeCell ref="H522:I522"/>
    <mergeCell ref="C523:F523"/>
    <mergeCell ref="D524:F524"/>
    <mergeCell ref="G530:H530"/>
    <mergeCell ref="G531:H531"/>
    <mergeCell ref="G533:H533"/>
    <mergeCell ref="C534:E534"/>
    <mergeCell ref="G534:H534"/>
    <mergeCell ref="H544:I544"/>
    <mergeCell ref="H541:I541"/>
    <mergeCell ref="D542:F542"/>
    <mergeCell ref="H543:I543"/>
    <mergeCell ref="D543:F543"/>
    <mergeCell ref="H542:I542"/>
    <mergeCell ref="H561:I561"/>
    <mergeCell ref="C562:F562"/>
    <mergeCell ref="H562:I562"/>
    <mergeCell ref="H547:I547"/>
    <mergeCell ref="H551:I551"/>
    <mergeCell ref="D555:E555"/>
    <mergeCell ref="H555:I555"/>
    <mergeCell ref="H548:I548"/>
    <mergeCell ref="H556:I556"/>
    <mergeCell ref="C560:F560"/>
    <mergeCell ref="G573:H573"/>
    <mergeCell ref="C574:E574"/>
    <mergeCell ref="G574:H574"/>
    <mergeCell ref="C563:F563"/>
    <mergeCell ref="D564:F564"/>
    <mergeCell ref="G570:H570"/>
    <mergeCell ref="G571:H571"/>
    <mergeCell ref="H560:I560"/>
    <mergeCell ref="C561:F561"/>
    <mergeCell ref="F194:G194"/>
    <mergeCell ref="F209:G209"/>
    <mergeCell ref="B201:H201"/>
    <mergeCell ref="F195:G195"/>
    <mergeCell ref="F196:G196"/>
    <mergeCell ref="I207:I220"/>
    <mergeCell ref="C402:G402"/>
    <mergeCell ref="C403:G403"/>
    <mergeCell ref="F186:G186"/>
    <mergeCell ref="F214:G214"/>
    <mergeCell ref="F193:G193"/>
    <mergeCell ref="F210:G210"/>
    <mergeCell ref="F204:G204"/>
    <mergeCell ref="F188:G188"/>
    <mergeCell ref="F189:G189"/>
    <mergeCell ref="F191:G191"/>
    <mergeCell ref="B257:C257"/>
    <mergeCell ref="F234:G234"/>
    <mergeCell ref="F229:G229"/>
    <mergeCell ref="B226:H226"/>
    <mergeCell ref="F230:G230"/>
    <mergeCell ref="F233:G233"/>
    <mergeCell ref="C395:H395"/>
    <mergeCell ref="C393:G393"/>
    <mergeCell ref="B385:C385"/>
    <mergeCell ref="B386:C386"/>
    <mergeCell ref="B387:C387"/>
    <mergeCell ref="B388:C388"/>
  </mergeCells>
  <conditionalFormatting sqref="F218 M404 L36:L40 D109:G111 I109:J111 I567:I575 B36:B40 D216:D217 D270 J405 J394:J400 D421:J423 D394:I394 D411:J411 D419:D420 J415 D399:D400 D401:J401 E418:F420 J190 J239 D409 D145:J152 J193:J195 J198:J201 I200:I201 C52 E408:F409 D247:J248 D224:J224 J215 J218 J242 J221:J223 D404:J404 E216:E218 D220 H214:H215 F242 I406:J410 D271:J271 D223:I223 D113:J133 F397 J245:J246 H222 D97:J97 J263 J266 J269:J270 D57:J57 G481:G484 D240:D241 E240:E242 F487:F495 I487:I495 D79:J79 D244 D72:J72 G396:I400 E396:F396 D414:J414 F407 D410:H410 H238:H239 G521:G524 F527:F535 I527:I535 G561:G564 F567:F575 D200:H200 E398:F400 G406:H409 D258:F258 D64:J64 D348:J348 E406:F406 G416:J420 E416:F416 F417 F195 D193:D194 E193:E195 D197 H191:H192 H199 E198 H196:H197 H187 E221 H246 E245 H243:H244 H234 D246 D234:F234 D199 D187:F187 H219:H220 H210 D222 D210:F210 K109:K110 H109 D160:J160 D158:J158 D155:J155 D162:J164 H111 F266 D264:D265 E264:E266 D268 H262:H263 H270 E269 H267:H268 H258 G383:H383 D383:E383 D287:J287 D297:J300 D338:J341 D389:J391 D317:J320 F384:F387 D358:J362 D307:J307 D328:J328 D33:J33">
    <cfRule type="cellIs" priority="1" dxfId="1" operator="equal" stopIfTrue="1">
      <formula>0</formula>
    </cfRule>
  </conditionalFormatting>
  <conditionalFormatting sqref="D27:J27 H435:J435 D435:F444 D144:J144 D90:J90 D51:J51">
    <cfRule type="cellIs" priority="2" dxfId="2" operator="equal" stopIfTrue="1">
      <formula>0</formula>
    </cfRule>
  </conditionalFormatting>
  <conditionalFormatting sqref="E26 E434 E143 E89 E50">
    <cfRule type="cellIs" priority="3" dxfId="1" operator="equal" stopIfTrue="1">
      <formula>0</formula>
    </cfRule>
    <cfRule type="cellIs" priority="4" dxfId="3" operator="notEqual" stopIfTrue="1">
      <formula>0</formula>
    </cfRule>
  </conditionalFormatting>
  <conditionalFormatting sqref="D26 D434 D143 D89 D50">
    <cfRule type="cellIs" priority="5" dxfId="1" operator="equal" stopIfTrue="1">
      <formula>0</formula>
    </cfRule>
    <cfRule type="cellIs" priority="6" dxfId="4" operator="notEqual" stopIfTrue="1">
      <formula>0</formula>
    </cfRule>
  </conditionalFormatting>
  <conditionalFormatting sqref="F26:J26 F434:J434 F143:J143 F89:J89 F50:J50">
    <cfRule type="cellIs" priority="7" dxfId="1" operator="equal" stopIfTrue="1">
      <formula>0</formula>
    </cfRule>
    <cfRule type="cellIs" priority="8" dxfId="5" operator="notEqual" stopIfTrue="1">
      <formula>0</formula>
    </cfRule>
  </conditionalFormatting>
  <conditionalFormatting sqref="L505 L545 L465">
    <cfRule type="cellIs" priority="9" dxfId="6" operator="notEqual" stopIfTrue="1">
      <formula>"E-MAIL"</formula>
    </cfRule>
  </conditionalFormatting>
  <conditionalFormatting sqref="F91 F28">
    <cfRule type="cellIs" priority="10" dxfId="7" operator="equal" stopIfTrue="1">
      <formula>""""""</formula>
    </cfRule>
  </conditionalFormatting>
  <conditionalFormatting sqref="H5 D16:E18">
    <cfRule type="cellIs" priority="11" dxfId="0" operator="equal" stopIfTrue="1">
      <formula>"month"</formula>
    </cfRule>
  </conditionalFormatting>
  <conditionalFormatting sqref="I5:J5">
    <cfRule type="cellIs" priority="12" dxfId="8" operator="equal" stopIfTrue="1">
      <formula>"year"</formula>
    </cfRule>
  </conditionalFormatting>
  <conditionalFormatting sqref="B13">
    <cfRule type="cellIs" priority="13" dxfId="9" operator="notEqual" stopIfTrue="1">
      <formula>"COURRIEL  "</formula>
    </cfRule>
  </conditionalFormatting>
  <conditionalFormatting sqref="B465 B505 B545">
    <cfRule type="cellIs" priority="14" dxfId="9" operator="notEqual" stopIfTrue="1">
      <formula>"COURRIEL"</formula>
    </cfRule>
  </conditionalFormatting>
  <printOptions/>
  <pageMargins left="0.31496062992125984" right="0.31496062992125984" top="0.34" bottom="0.39" header="0.11811023622047245" footer="0.25"/>
  <pageSetup fitToHeight="20" fitToWidth="1" horizontalDpi="600" verticalDpi="600" orientation="landscape" r:id="rId3"/>
  <headerFooter alignWithMargins="0">
    <oddFooter>&amp;RA&amp;P</oddFooter>
  </headerFooter>
  <rowBreaks count="18" manualBreakCount="18">
    <brk id="25" max="9" man="1"/>
    <brk id="49" max="9" man="1"/>
    <brk id="88" max="9" man="1"/>
    <brk id="111" max="9" man="1"/>
    <brk id="142" max="9" man="1"/>
    <brk id="177" max="9" man="1"/>
    <brk id="200" max="9" man="1"/>
    <brk id="224" max="9" man="1"/>
    <brk id="248" max="9" man="1"/>
    <brk id="280" max="9" man="1"/>
    <brk id="321" max="9" man="1"/>
    <brk id="362" max="9" man="1"/>
    <brk id="374" max="9" man="1"/>
    <brk id="410" max="9" man="1"/>
    <brk id="432" max="9" man="1"/>
    <brk id="455" max="9" man="1"/>
    <brk id="496" max="9" man="1"/>
    <brk id="536" max="9" man="1"/>
  </rowBreaks>
  <drawing r:id="rId2"/>
  <legacyDrawing r:id="rId1"/>
</worksheet>
</file>

<file path=xl/worksheets/sheet3.xml><?xml version="1.0" encoding="utf-8"?>
<worksheet xmlns="http://schemas.openxmlformats.org/spreadsheetml/2006/main" xmlns:r="http://schemas.openxmlformats.org/officeDocument/2006/relationships">
  <sheetPr codeName="Sheet10"/>
  <dimension ref="A1:I201"/>
  <sheetViews>
    <sheetView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9.140625" style="1" customWidth="1"/>
    <col min="2" max="2" width="5.28125" style="1" customWidth="1"/>
    <col min="3" max="3" width="77.8515625" style="152" customWidth="1"/>
    <col min="4" max="16384" width="9.140625" style="1" customWidth="1"/>
  </cols>
  <sheetData>
    <row r="1" spans="3:4" ht="12.75">
      <c r="C1" s="151"/>
      <c r="D1" s="14"/>
    </row>
    <row r="2" spans="1:9" ht="59.25" customHeight="1">
      <c r="A2" s="186"/>
      <c r="C2" s="1"/>
      <c r="D2" s="14"/>
      <c r="E2" s="663"/>
      <c r="F2" s="663"/>
      <c r="G2" s="663"/>
      <c r="H2" s="663"/>
      <c r="I2" s="663"/>
    </row>
    <row r="3" ht="25.5" customHeight="1">
      <c r="B3" s="300" t="s">
        <v>563</v>
      </c>
    </row>
    <row r="4" spans="2:3" ht="25.5">
      <c r="B4" s="300"/>
      <c r="C4" s="291" t="s">
        <v>201</v>
      </c>
    </row>
    <row r="5" spans="2:3" ht="12.75">
      <c r="B5" s="300" t="s">
        <v>628</v>
      </c>
      <c r="C5" s="291"/>
    </row>
    <row r="6" spans="2:3" ht="51">
      <c r="B6" s="300"/>
      <c r="C6" s="291" t="s">
        <v>392</v>
      </c>
    </row>
    <row r="7" spans="2:3" ht="12.75">
      <c r="B7" s="300" t="s">
        <v>393</v>
      </c>
      <c r="C7" s="291"/>
    </row>
    <row r="8" spans="2:3" ht="51">
      <c r="B8" s="300"/>
      <c r="C8" s="291" t="s">
        <v>394</v>
      </c>
    </row>
    <row r="9" spans="2:3" ht="12.75">
      <c r="B9" s="300" t="s">
        <v>395</v>
      </c>
      <c r="C9" s="291"/>
    </row>
    <row r="10" spans="2:3" ht="12.75">
      <c r="B10" s="300"/>
      <c r="C10" s="291" t="s">
        <v>396</v>
      </c>
    </row>
    <row r="11" spans="2:3" ht="12.75">
      <c r="B11" s="300" t="s">
        <v>397</v>
      </c>
      <c r="C11" s="291"/>
    </row>
    <row r="12" spans="2:3" ht="38.25">
      <c r="B12" s="300"/>
      <c r="C12" s="291" t="s">
        <v>398</v>
      </c>
    </row>
    <row r="13" spans="2:3" ht="12.75">
      <c r="B13" s="300" t="s">
        <v>399</v>
      </c>
      <c r="C13" s="291"/>
    </row>
    <row r="14" spans="2:3" ht="51">
      <c r="B14" s="300"/>
      <c r="C14" s="291" t="s">
        <v>402</v>
      </c>
    </row>
    <row r="15" spans="2:3" ht="12.75">
      <c r="B15" s="300" t="s">
        <v>403</v>
      </c>
      <c r="C15" s="291"/>
    </row>
    <row r="16" spans="2:3" ht="51">
      <c r="B16" s="300"/>
      <c r="C16" s="291" t="s">
        <v>404</v>
      </c>
    </row>
    <row r="17" spans="2:3" ht="42" customHeight="1">
      <c r="B17" s="300"/>
      <c r="C17" s="291" t="s">
        <v>421</v>
      </c>
    </row>
    <row r="18" spans="2:3" ht="12.75">
      <c r="B18" s="300" t="s">
        <v>444</v>
      </c>
      <c r="C18" s="291"/>
    </row>
    <row r="19" spans="2:3" ht="12.75">
      <c r="B19" s="300"/>
      <c r="C19" s="291" t="s">
        <v>125</v>
      </c>
    </row>
    <row r="20" spans="2:3" ht="12.75">
      <c r="B20" s="300" t="s">
        <v>422</v>
      </c>
      <c r="C20" s="291"/>
    </row>
    <row r="21" spans="2:3" ht="12.75">
      <c r="B21" s="300"/>
      <c r="C21" s="291" t="s">
        <v>423</v>
      </c>
    </row>
    <row r="22" spans="2:3" ht="52.5" customHeight="1">
      <c r="B22" s="300" t="s">
        <v>424</v>
      </c>
      <c r="C22" s="291"/>
    </row>
    <row r="23" spans="2:3" ht="25.5">
      <c r="B23" s="300"/>
      <c r="C23" s="291" t="s">
        <v>425</v>
      </c>
    </row>
    <row r="24" spans="2:3" ht="12.75">
      <c r="B24" s="300" t="s">
        <v>426</v>
      </c>
      <c r="C24" s="291"/>
    </row>
    <row r="25" spans="2:3" ht="26.25" customHeight="1">
      <c r="B25" s="300"/>
      <c r="C25" s="291" t="s">
        <v>427</v>
      </c>
    </row>
    <row r="26" spans="2:3" ht="12.75">
      <c r="B26" s="300" t="s">
        <v>428</v>
      </c>
      <c r="C26" s="291"/>
    </row>
    <row r="27" spans="2:3" ht="25.5" customHeight="1">
      <c r="B27" s="300"/>
      <c r="C27" s="291" t="s">
        <v>429</v>
      </c>
    </row>
    <row r="28" spans="2:3" ht="12.75">
      <c r="B28" s="300" t="s">
        <v>430</v>
      </c>
      <c r="C28" s="291"/>
    </row>
    <row r="29" spans="2:3" ht="51">
      <c r="B29" s="300"/>
      <c r="C29" s="291" t="s">
        <v>561</v>
      </c>
    </row>
    <row r="30" spans="2:3" ht="12.75">
      <c r="B30" s="300" t="s">
        <v>431</v>
      </c>
      <c r="C30" s="291"/>
    </row>
    <row r="31" spans="2:3" ht="25.5">
      <c r="B31" s="300"/>
      <c r="C31" s="291" t="s">
        <v>432</v>
      </c>
    </row>
    <row r="32" spans="2:3" ht="12.75">
      <c r="B32" s="300" t="s">
        <v>434</v>
      </c>
      <c r="C32" s="291"/>
    </row>
    <row r="33" spans="2:3" ht="27" customHeight="1">
      <c r="B33" s="300"/>
      <c r="C33" s="291" t="s">
        <v>435</v>
      </c>
    </row>
    <row r="34" spans="2:3" ht="12.75">
      <c r="B34" s="300" t="s">
        <v>436</v>
      </c>
      <c r="C34" s="291"/>
    </row>
    <row r="35" spans="2:3" ht="27" customHeight="1">
      <c r="B35" s="300"/>
      <c r="C35" s="291" t="s">
        <v>437</v>
      </c>
    </row>
    <row r="36" spans="2:3" ht="12.75">
      <c r="B36" s="300" t="s">
        <v>438</v>
      </c>
      <c r="C36" s="291"/>
    </row>
    <row r="37" spans="2:3" ht="49.5" customHeight="1">
      <c r="B37" s="300"/>
      <c r="C37" s="435" t="s">
        <v>439</v>
      </c>
    </row>
    <row r="38" spans="2:3" ht="12.75">
      <c r="B38" s="300" t="s">
        <v>440</v>
      </c>
      <c r="C38" s="291"/>
    </row>
    <row r="39" spans="2:3" ht="38.25">
      <c r="B39" s="300"/>
      <c r="C39" s="435" t="s">
        <v>441</v>
      </c>
    </row>
    <row r="40" spans="2:3" ht="12.75">
      <c r="B40" s="300"/>
      <c r="C40" s="291"/>
    </row>
    <row r="41" spans="2:3" ht="52.5" customHeight="1">
      <c r="B41" s="300" t="s">
        <v>459</v>
      </c>
      <c r="C41" s="291"/>
    </row>
    <row r="42" spans="2:3" ht="38.25">
      <c r="B42" s="300"/>
      <c r="C42" s="291" t="s">
        <v>460</v>
      </c>
    </row>
    <row r="43" spans="2:3" ht="12.75">
      <c r="B43" s="300" t="s">
        <v>461</v>
      </c>
      <c r="C43" s="291"/>
    </row>
    <row r="44" spans="2:3" ht="25.5">
      <c r="B44" s="300"/>
      <c r="C44" s="291" t="s">
        <v>462</v>
      </c>
    </row>
    <row r="45" spans="2:3" ht="12.75">
      <c r="B45" s="300" t="s">
        <v>463</v>
      </c>
      <c r="C45" s="291"/>
    </row>
    <row r="46" spans="2:3" ht="25.5">
      <c r="B46" s="300"/>
      <c r="C46" s="291" t="s">
        <v>200</v>
      </c>
    </row>
    <row r="47" spans="2:3" ht="12.75">
      <c r="B47" s="300" t="s">
        <v>433</v>
      </c>
      <c r="C47" s="291"/>
    </row>
    <row r="48" spans="2:3" ht="25.5">
      <c r="B48" s="300"/>
      <c r="C48" s="291" t="s">
        <v>458</v>
      </c>
    </row>
    <row r="49" spans="2:3" ht="12.75">
      <c r="B49" s="300" t="s">
        <v>464</v>
      </c>
      <c r="C49" s="291"/>
    </row>
    <row r="50" spans="2:3" ht="24.75" customHeight="1">
      <c r="B50" s="300"/>
      <c r="C50" s="291" t="s">
        <v>465</v>
      </c>
    </row>
    <row r="51" spans="2:3" ht="12.75">
      <c r="B51" s="300" t="s">
        <v>466</v>
      </c>
      <c r="C51" s="291"/>
    </row>
    <row r="52" spans="2:3" ht="38.25">
      <c r="B52" s="300"/>
      <c r="C52" s="291" t="s">
        <v>467</v>
      </c>
    </row>
    <row r="53" spans="2:3" ht="12.75">
      <c r="B53" s="300" t="s">
        <v>594</v>
      </c>
      <c r="C53" s="291"/>
    </row>
    <row r="54" spans="2:3" ht="51">
      <c r="B54" s="300"/>
      <c r="C54" s="291" t="s">
        <v>468</v>
      </c>
    </row>
    <row r="55" spans="2:3" ht="12.75">
      <c r="B55" s="300" t="s">
        <v>469</v>
      </c>
      <c r="C55" s="291"/>
    </row>
    <row r="56" spans="2:3" ht="25.5">
      <c r="B56" s="300"/>
      <c r="C56" s="291" t="s">
        <v>470</v>
      </c>
    </row>
    <row r="57" spans="2:3" ht="12.75">
      <c r="B57" s="300" t="s">
        <v>568</v>
      </c>
      <c r="C57" s="291"/>
    </row>
    <row r="58" spans="2:3" ht="25.5">
      <c r="B58" s="300"/>
      <c r="C58" s="325" t="s">
        <v>126</v>
      </c>
    </row>
    <row r="59" spans="2:3" ht="12.75">
      <c r="B59" s="300" t="s">
        <v>471</v>
      </c>
      <c r="C59" s="291"/>
    </row>
    <row r="60" spans="2:3" ht="25.5">
      <c r="B60" s="300"/>
      <c r="C60" s="291" t="s">
        <v>472</v>
      </c>
    </row>
    <row r="61" spans="2:3" ht="12.75">
      <c r="B61" s="300" t="s">
        <v>473</v>
      </c>
      <c r="C61" s="291"/>
    </row>
    <row r="62" spans="2:3" ht="12.75">
      <c r="B62" s="300"/>
      <c r="C62" s="291" t="s">
        <v>474</v>
      </c>
    </row>
    <row r="63" spans="2:3" ht="12.75" hidden="1">
      <c r="B63" s="300" t="s">
        <v>456</v>
      </c>
      <c r="C63" s="291"/>
    </row>
    <row r="64" spans="2:3" ht="12.75" hidden="1">
      <c r="B64" s="300"/>
      <c r="C64" s="291" t="s">
        <v>445</v>
      </c>
    </row>
    <row r="65" spans="2:3" ht="12.75">
      <c r="B65" s="300" t="s">
        <v>475</v>
      </c>
      <c r="C65" s="291"/>
    </row>
    <row r="66" spans="2:3" ht="38.25">
      <c r="B66" s="300"/>
      <c r="C66" s="291" t="s">
        <v>562</v>
      </c>
    </row>
    <row r="67" spans="2:3" ht="31.5" customHeight="1">
      <c r="B67" s="300"/>
      <c r="C67" s="291"/>
    </row>
    <row r="68" spans="2:3" ht="42" customHeight="1">
      <c r="B68" s="300" t="s">
        <v>476</v>
      </c>
      <c r="C68" s="291"/>
    </row>
    <row r="69" spans="2:3" ht="12.75">
      <c r="B69" s="300"/>
      <c r="C69" s="291" t="s">
        <v>477</v>
      </c>
    </row>
    <row r="70" spans="2:3" ht="12.75">
      <c r="B70" s="300" t="s">
        <v>127</v>
      </c>
      <c r="C70" s="291"/>
    </row>
    <row r="71" spans="2:3" ht="12.75">
      <c r="B71" s="300"/>
      <c r="C71" s="291" t="s">
        <v>128</v>
      </c>
    </row>
    <row r="72" spans="2:3" ht="12.75">
      <c r="B72" s="300" t="s">
        <v>452</v>
      </c>
      <c r="C72" s="291"/>
    </row>
    <row r="73" spans="2:3" ht="12.75">
      <c r="B73" s="300"/>
      <c r="C73" s="291" t="s">
        <v>129</v>
      </c>
    </row>
    <row r="74" spans="2:3" ht="12.75">
      <c r="B74" s="300"/>
      <c r="C74" s="291"/>
    </row>
    <row r="75" spans="2:3" ht="49.5" customHeight="1">
      <c r="B75" s="300" t="s">
        <v>478</v>
      </c>
      <c r="C75" s="291"/>
    </row>
    <row r="76" spans="2:3" ht="24.75" customHeight="1">
      <c r="B76" s="300"/>
      <c r="C76" s="291" t="s">
        <v>479</v>
      </c>
    </row>
    <row r="77" spans="2:3" ht="12.75" hidden="1">
      <c r="B77" s="300" t="s">
        <v>455</v>
      </c>
      <c r="C77" s="291"/>
    </row>
    <row r="78" spans="2:3" ht="12.75" hidden="1">
      <c r="B78" s="300"/>
      <c r="C78" s="291" t="s">
        <v>445</v>
      </c>
    </row>
    <row r="79" spans="2:3" ht="12.75">
      <c r="B79" s="300" t="s">
        <v>480</v>
      </c>
      <c r="C79" s="291"/>
    </row>
    <row r="80" spans="2:3" ht="12.75">
      <c r="B80" s="300"/>
      <c r="C80" s="291" t="s">
        <v>481</v>
      </c>
    </row>
    <row r="81" spans="2:3" ht="12.75">
      <c r="B81" s="300" t="s">
        <v>482</v>
      </c>
      <c r="C81" s="291"/>
    </row>
    <row r="82" spans="2:3" ht="24.75" customHeight="1">
      <c r="B82" s="300"/>
      <c r="C82" s="291" t="s">
        <v>483</v>
      </c>
    </row>
    <row r="83" spans="2:3" ht="12.75">
      <c r="B83" s="300" t="s">
        <v>484</v>
      </c>
      <c r="C83" s="291"/>
    </row>
    <row r="84" spans="2:3" ht="45.75" customHeight="1">
      <c r="B84" s="300"/>
      <c r="C84" s="435" t="s">
        <v>485</v>
      </c>
    </row>
    <row r="85" spans="2:3" ht="12.75">
      <c r="B85" s="300" t="s">
        <v>571</v>
      </c>
      <c r="C85" s="291"/>
    </row>
    <row r="86" spans="2:3" ht="25.5">
      <c r="B86" s="300"/>
      <c r="C86" s="291" t="s">
        <v>420</v>
      </c>
    </row>
    <row r="87" spans="2:3" ht="24" customHeight="1">
      <c r="B87" s="300"/>
      <c r="C87" s="291"/>
    </row>
    <row r="88" spans="2:3" ht="49.5" customHeight="1">
      <c r="B88" s="300" t="s">
        <v>486</v>
      </c>
      <c r="C88" s="291"/>
    </row>
    <row r="89" spans="2:3" ht="76.5">
      <c r="B89" s="300"/>
      <c r="C89" s="291" t="s">
        <v>487</v>
      </c>
    </row>
    <row r="90" spans="2:3" ht="12.75">
      <c r="B90" s="300" t="s">
        <v>488</v>
      </c>
      <c r="C90" s="291"/>
    </row>
    <row r="91" spans="2:3" ht="38.25">
      <c r="B91" s="300"/>
      <c r="C91" s="291" t="s">
        <v>489</v>
      </c>
    </row>
    <row r="92" spans="2:3" ht="12.75">
      <c r="B92" s="300" t="s">
        <v>490</v>
      </c>
      <c r="C92" s="291"/>
    </row>
    <row r="93" spans="2:3" ht="25.5">
      <c r="B93" s="300"/>
      <c r="C93" s="291" t="s">
        <v>491</v>
      </c>
    </row>
    <row r="94" spans="2:3" ht="12.75">
      <c r="B94" s="300" t="s">
        <v>492</v>
      </c>
      <c r="C94" s="291"/>
    </row>
    <row r="95" spans="2:3" ht="25.5">
      <c r="B95" s="300"/>
      <c r="C95" s="291" t="s">
        <v>493</v>
      </c>
    </row>
    <row r="96" spans="2:3" ht="12.75">
      <c r="B96" s="300" t="s">
        <v>494</v>
      </c>
      <c r="C96" s="291"/>
    </row>
    <row r="97" spans="2:3" ht="38.25">
      <c r="B97" s="300"/>
      <c r="C97" s="291" t="s">
        <v>495</v>
      </c>
    </row>
    <row r="98" spans="2:3" ht="12.75">
      <c r="B98" s="300" t="s">
        <v>564</v>
      </c>
      <c r="C98" s="291"/>
    </row>
    <row r="99" spans="2:3" ht="41.25" customHeight="1">
      <c r="B99" s="300"/>
      <c r="C99" s="435" t="s">
        <v>130</v>
      </c>
    </row>
    <row r="100" spans="2:3" ht="39" customHeight="1">
      <c r="B100" s="300" t="s">
        <v>457</v>
      </c>
      <c r="C100" s="291"/>
    </row>
    <row r="101" spans="2:3" ht="25.5" customHeight="1">
      <c r="B101" s="300"/>
      <c r="C101" s="562" t="s">
        <v>131</v>
      </c>
    </row>
    <row r="102" spans="2:3" ht="39" customHeight="1">
      <c r="B102" s="300" t="s">
        <v>442</v>
      </c>
      <c r="C102" s="291"/>
    </row>
    <row r="103" spans="2:3" ht="25.5">
      <c r="B103" s="300"/>
      <c r="C103" s="325" t="s">
        <v>132</v>
      </c>
    </row>
    <row r="104" spans="2:3" ht="49.5" customHeight="1">
      <c r="B104" s="300" t="s">
        <v>496</v>
      </c>
      <c r="C104" s="291"/>
    </row>
    <row r="105" spans="2:3" ht="51">
      <c r="B105" s="300"/>
      <c r="C105" s="291" t="s">
        <v>569</v>
      </c>
    </row>
    <row r="106" spans="2:3" ht="12.75">
      <c r="B106" s="300" t="s">
        <v>497</v>
      </c>
      <c r="C106" s="291"/>
    </row>
    <row r="107" spans="2:3" ht="63.75">
      <c r="B107" s="300"/>
      <c r="C107" s="291" t="s">
        <v>498</v>
      </c>
    </row>
    <row r="108" spans="2:3" ht="12.75">
      <c r="B108" s="300" t="s">
        <v>449</v>
      </c>
      <c r="C108" s="291"/>
    </row>
    <row r="109" spans="2:3" ht="12.75">
      <c r="B109" s="300"/>
      <c r="C109" s="291" t="s">
        <v>133</v>
      </c>
    </row>
    <row r="110" spans="2:3" ht="12.75">
      <c r="B110" s="300" t="s">
        <v>451</v>
      </c>
      <c r="C110" s="291"/>
    </row>
    <row r="111" spans="2:3" ht="25.5" customHeight="1">
      <c r="B111" s="300"/>
      <c r="C111" s="291" t="s">
        <v>134</v>
      </c>
    </row>
    <row r="112" spans="2:3" ht="12.75">
      <c r="B112" s="300" t="s">
        <v>446</v>
      </c>
      <c r="C112" s="291"/>
    </row>
    <row r="113" spans="2:3" ht="25.5">
      <c r="B113" s="300"/>
      <c r="C113" s="291" t="s">
        <v>135</v>
      </c>
    </row>
    <row r="114" spans="2:3" ht="24" customHeight="1">
      <c r="B114" s="300"/>
      <c r="C114" s="291"/>
    </row>
    <row r="115" spans="2:3" ht="49.5" customHeight="1">
      <c r="B115" s="300" t="s">
        <v>565</v>
      </c>
      <c r="C115" s="291"/>
    </row>
    <row r="116" spans="2:3" ht="38.25">
      <c r="B116" s="300"/>
      <c r="C116" s="291" t="s">
        <v>467</v>
      </c>
    </row>
    <row r="117" spans="2:3" ht="12.75">
      <c r="B117" s="300" t="s">
        <v>499</v>
      </c>
      <c r="C117" s="291"/>
    </row>
    <row r="118" spans="2:3" ht="28.5" customHeight="1">
      <c r="B118" s="300"/>
      <c r="C118" s="291" t="s">
        <v>500</v>
      </c>
    </row>
    <row r="119" spans="2:3" ht="12.75">
      <c r="B119" s="300" t="s">
        <v>501</v>
      </c>
      <c r="C119" s="291"/>
    </row>
    <row r="120" spans="2:3" ht="12.75">
      <c r="B120" s="300"/>
      <c r="C120" s="291" t="s">
        <v>502</v>
      </c>
    </row>
    <row r="121" spans="2:3" ht="12.75">
      <c r="B121" s="300" t="s">
        <v>503</v>
      </c>
      <c r="C121" s="291"/>
    </row>
    <row r="122" spans="2:3" ht="25.5">
      <c r="B122" s="300"/>
      <c r="C122" s="291" t="s">
        <v>504</v>
      </c>
    </row>
    <row r="123" spans="2:3" ht="12.75">
      <c r="B123" s="300" t="s">
        <v>505</v>
      </c>
      <c r="C123" s="291"/>
    </row>
    <row r="124" spans="2:3" ht="25.5">
      <c r="B124" s="300"/>
      <c r="C124" s="291" t="s">
        <v>506</v>
      </c>
    </row>
    <row r="125" spans="2:3" ht="12.75">
      <c r="B125" s="300" t="s">
        <v>447</v>
      </c>
      <c r="C125" s="291"/>
    </row>
    <row r="126" spans="2:3" ht="25.5">
      <c r="B126" s="300"/>
      <c r="C126" s="291" t="s">
        <v>506</v>
      </c>
    </row>
    <row r="127" spans="2:3" ht="12.75" hidden="1">
      <c r="B127" s="300" t="s">
        <v>453</v>
      </c>
      <c r="C127" s="291"/>
    </row>
    <row r="128" spans="2:3" ht="12.75" hidden="1">
      <c r="B128" s="300"/>
      <c r="C128" s="291" t="s">
        <v>445</v>
      </c>
    </row>
    <row r="129" spans="2:3" ht="49.5" customHeight="1">
      <c r="B129" s="300" t="s">
        <v>629</v>
      </c>
      <c r="C129" s="291"/>
    </row>
    <row r="130" spans="2:3" ht="38.25">
      <c r="B130" s="300"/>
      <c r="C130" s="291" t="s">
        <v>495</v>
      </c>
    </row>
    <row r="131" spans="2:3" ht="12.75">
      <c r="B131" s="300" t="s">
        <v>507</v>
      </c>
      <c r="C131" s="291"/>
    </row>
    <row r="132" spans="2:3" ht="39" customHeight="1">
      <c r="B132" s="300"/>
      <c r="C132" s="291" t="s">
        <v>508</v>
      </c>
    </row>
    <row r="133" spans="2:3" ht="12.75">
      <c r="B133" s="300" t="s">
        <v>509</v>
      </c>
      <c r="C133" s="291"/>
    </row>
    <row r="134" spans="2:3" ht="38.25">
      <c r="B134" s="300"/>
      <c r="C134" s="291" t="s">
        <v>510</v>
      </c>
    </row>
    <row r="135" spans="2:3" ht="12.75">
      <c r="B135" s="300" t="s">
        <v>511</v>
      </c>
      <c r="C135" s="291"/>
    </row>
    <row r="136" spans="2:3" ht="38.25">
      <c r="B136" s="300"/>
      <c r="C136" s="291" t="s">
        <v>512</v>
      </c>
    </row>
    <row r="137" spans="2:3" ht="12.75">
      <c r="B137" s="300" t="s">
        <v>448</v>
      </c>
      <c r="C137" s="291"/>
    </row>
    <row r="138" spans="2:3" ht="25.5">
      <c r="B138" s="300"/>
      <c r="C138" s="291" t="s">
        <v>136</v>
      </c>
    </row>
    <row r="139" spans="2:3" ht="12.75">
      <c r="B139" s="300" t="s">
        <v>513</v>
      </c>
      <c r="C139" s="291"/>
    </row>
    <row r="140" spans="2:3" ht="25.5">
      <c r="B140" s="300"/>
      <c r="C140" s="291" t="s">
        <v>514</v>
      </c>
    </row>
    <row r="141" spans="2:3" ht="12.75">
      <c r="B141" s="300" t="s">
        <v>515</v>
      </c>
      <c r="C141" s="291"/>
    </row>
    <row r="142" spans="2:3" ht="25.5">
      <c r="B142" s="300"/>
      <c r="C142" s="291" t="s">
        <v>516</v>
      </c>
    </row>
    <row r="143" spans="2:3" ht="12.75">
      <c r="B143" s="300" t="s">
        <v>517</v>
      </c>
      <c r="C143" s="291"/>
    </row>
    <row r="144" spans="2:3" ht="12.75">
      <c r="B144" s="300"/>
      <c r="C144" s="291" t="s">
        <v>518</v>
      </c>
    </row>
    <row r="145" spans="2:3" ht="12.75">
      <c r="B145" s="300" t="s">
        <v>519</v>
      </c>
      <c r="C145" s="291"/>
    </row>
    <row r="146" spans="2:3" ht="51">
      <c r="B146" s="300"/>
      <c r="C146" s="291" t="s">
        <v>520</v>
      </c>
    </row>
    <row r="147" spans="2:3" ht="12.75">
      <c r="B147" s="300"/>
      <c r="C147" s="291"/>
    </row>
    <row r="148" spans="2:3" ht="49.5" customHeight="1">
      <c r="B148" s="300" t="s">
        <v>203</v>
      </c>
      <c r="C148" s="291"/>
    </row>
    <row r="149" spans="2:3" ht="38.25">
      <c r="B149" s="300"/>
      <c r="C149" s="291" t="s">
        <v>521</v>
      </c>
    </row>
    <row r="150" spans="2:3" ht="12.75">
      <c r="B150" s="300" t="s">
        <v>522</v>
      </c>
      <c r="C150" s="291"/>
    </row>
    <row r="151" spans="2:3" ht="38.25">
      <c r="B151" s="300"/>
      <c r="C151" s="291" t="s">
        <v>523</v>
      </c>
    </row>
    <row r="152" spans="2:3" ht="12.75" hidden="1">
      <c r="B152" s="300" t="s">
        <v>522</v>
      </c>
      <c r="C152" s="291"/>
    </row>
    <row r="153" spans="2:3" ht="38.25" hidden="1">
      <c r="B153" s="300"/>
      <c r="C153" s="291" t="s">
        <v>523</v>
      </c>
    </row>
    <row r="154" spans="2:3" ht="12.75">
      <c r="B154" s="300" t="s">
        <v>524</v>
      </c>
      <c r="C154" s="291"/>
    </row>
    <row r="155" spans="2:3" ht="38.25">
      <c r="B155" s="300"/>
      <c r="C155" s="291" t="s">
        <v>525</v>
      </c>
    </row>
    <row r="156" spans="2:3" ht="12.75">
      <c r="B156" s="300" t="s">
        <v>526</v>
      </c>
      <c r="C156" s="291"/>
    </row>
    <row r="157" spans="2:3" ht="38.25">
      <c r="B157" s="300"/>
      <c r="C157" s="291" t="s">
        <v>529</v>
      </c>
    </row>
    <row r="158" spans="2:3" ht="12.75">
      <c r="B158" s="300" t="s">
        <v>530</v>
      </c>
      <c r="C158" s="291"/>
    </row>
    <row r="159" spans="2:3" ht="51">
      <c r="B159" s="300"/>
      <c r="C159" s="291" t="s">
        <v>531</v>
      </c>
    </row>
    <row r="160" spans="2:3" ht="12.75">
      <c r="B160" s="300" t="s">
        <v>566</v>
      </c>
      <c r="C160" s="291"/>
    </row>
    <row r="161" spans="2:3" ht="38.25">
      <c r="B161" s="300"/>
      <c r="C161" s="291" t="s">
        <v>137</v>
      </c>
    </row>
    <row r="162" spans="2:3" ht="12.75">
      <c r="B162" s="300" t="s">
        <v>532</v>
      </c>
      <c r="C162" s="291"/>
    </row>
    <row r="163" spans="2:3" ht="25.5">
      <c r="B163" s="300"/>
      <c r="C163" s="291" t="s">
        <v>533</v>
      </c>
    </row>
    <row r="164" spans="2:3" ht="12.75">
      <c r="B164" s="300" t="s">
        <v>534</v>
      </c>
      <c r="C164" s="291"/>
    </row>
    <row r="165" spans="2:3" ht="51">
      <c r="B165" s="300"/>
      <c r="C165" s="291" t="s">
        <v>535</v>
      </c>
    </row>
    <row r="166" spans="2:3" ht="12.75">
      <c r="B166" s="300" t="s">
        <v>536</v>
      </c>
      <c r="C166" s="291"/>
    </row>
    <row r="167" spans="2:3" ht="63.75">
      <c r="B167" s="300"/>
      <c r="C167" s="291" t="s">
        <v>555</v>
      </c>
    </row>
    <row r="168" spans="2:3" ht="12.75">
      <c r="B168" s="300"/>
      <c r="C168" s="291"/>
    </row>
    <row r="169" spans="2:3" ht="17.25" customHeight="1">
      <c r="B169" s="300"/>
      <c r="C169" s="291"/>
    </row>
    <row r="170" spans="2:3" ht="12.75">
      <c r="B170" s="300" t="s">
        <v>570</v>
      </c>
      <c r="C170" s="291"/>
    </row>
    <row r="171" spans="2:3" ht="38.25">
      <c r="B171" s="300"/>
      <c r="C171" s="325" t="s">
        <v>138</v>
      </c>
    </row>
    <row r="172" spans="2:3" ht="12.75">
      <c r="B172" s="300" t="s">
        <v>250</v>
      </c>
      <c r="C172" s="291"/>
    </row>
    <row r="173" spans="2:3" ht="25.5">
      <c r="B173" s="300"/>
      <c r="C173" s="291" t="s">
        <v>139</v>
      </c>
    </row>
    <row r="174" spans="2:3" ht="12.75">
      <c r="B174" s="300" t="s">
        <v>556</v>
      </c>
      <c r="C174" s="291"/>
    </row>
    <row r="175" spans="2:3" ht="25.5">
      <c r="B175" s="300"/>
      <c r="C175" s="291" t="s">
        <v>249</v>
      </c>
    </row>
    <row r="176" spans="2:3" ht="12.75">
      <c r="B176" s="300" t="s">
        <v>567</v>
      </c>
      <c r="C176" s="291"/>
    </row>
    <row r="177" spans="2:3" ht="25.5">
      <c r="B177" s="300"/>
      <c r="C177" s="291" t="s">
        <v>202</v>
      </c>
    </row>
    <row r="178" spans="2:3" ht="12.75">
      <c r="B178" s="300" t="s">
        <v>557</v>
      </c>
      <c r="C178" s="291"/>
    </row>
    <row r="179" spans="2:3" ht="25.5">
      <c r="B179" s="300"/>
      <c r="C179" s="291" t="s">
        <v>558</v>
      </c>
    </row>
    <row r="180" spans="2:3" ht="12.75">
      <c r="B180" s="300" t="s">
        <v>559</v>
      </c>
      <c r="C180" s="291"/>
    </row>
    <row r="181" spans="2:3" ht="38.25">
      <c r="B181" s="300"/>
      <c r="C181" s="291" t="s">
        <v>236</v>
      </c>
    </row>
    <row r="182" spans="2:3" ht="12.75">
      <c r="B182" s="300" t="s">
        <v>237</v>
      </c>
      <c r="C182" s="291"/>
    </row>
    <row r="183" spans="2:3" ht="38.25">
      <c r="B183" s="300"/>
      <c r="C183" s="291" t="s">
        <v>238</v>
      </c>
    </row>
    <row r="184" spans="2:3" ht="12.75">
      <c r="B184" s="300" t="s">
        <v>239</v>
      </c>
      <c r="C184" s="291"/>
    </row>
    <row r="185" spans="2:3" ht="38.25">
      <c r="B185" s="300"/>
      <c r="C185" s="291" t="s">
        <v>240</v>
      </c>
    </row>
    <row r="186" spans="2:3" ht="12.75">
      <c r="B186" s="300" t="s">
        <v>241</v>
      </c>
      <c r="C186" s="291"/>
    </row>
    <row r="187" spans="2:3" ht="25.5">
      <c r="B187" s="300"/>
      <c r="C187" s="291" t="s">
        <v>242</v>
      </c>
    </row>
    <row r="188" spans="2:3" ht="12.75">
      <c r="B188" s="300" t="s">
        <v>243</v>
      </c>
      <c r="C188" s="291"/>
    </row>
    <row r="189" spans="2:3" ht="25.5">
      <c r="B189" s="300"/>
      <c r="C189" s="291" t="s">
        <v>244</v>
      </c>
    </row>
    <row r="190" spans="2:3" ht="12.75">
      <c r="B190" s="300" t="s">
        <v>245</v>
      </c>
      <c r="C190" s="291"/>
    </row>
    <row r="191" spans="2:3" ht="38.25">
      <c r="B191" s="300"/>
      <c r="C191" s="291" t="s">
        <v>246</v>
      </c>
    </row>
    <row r="192" spans="2:3" ht="49.5" customHeight="1">
      <c r="B192" s="300" t="s">
        <v>443</v>
      </c>
      <c r="C192" s="291"/>
    </row>
    <row r="193" spans="2:3" ht="12.75">
      <c r="B193" s="300"/>
      <c r="C193" s="327" t="s">
        <v>140</v>
      </c>
    </row>
    <row r="194" spans="2:3" ht="12.75">
      <c r="B194" s="300" t="s">
        <v>188</v>
      </c>
      <c r="C194" s="291"/>
    </row>
    <row r="195" spans="2:3" ht="12.75">
      <c r="B195" s="300"/>
      <c r="C195" s="327" t="s">
        <v>141</v>
      </c>
    </row>
    <row r="196" spans="2:3" ht="12.75">
      <c r="B196" s="300"/>
      <c r="C196" s="291"/>
    </row>
    <row r="197" spans="2:3" ht="12.75">
      <c r="B197" s="300"/>
      <c r="C197" s="291"/>
    </row>
    <row r="198" spans="2:3" ht="3.75" customHeight="1">
      <c r="B198" s="300"/>
      <c r="C198" s="291"/>
    </row>
    <row r="199" spans="2:3" ht="38.25" customHeight="1">
      <c r="B199" s="300" t="s">
        <v>247</v>
      </c>
      <c r="C199" s="291"/>
    </row>
    <row r="200" spans="2:3" ht="25.5">
      <c r="B200" s="300"/>
      <c r="C200" s="291" t="s">
        <v>248</v>
      </c>
    </row>
    <row r="201" spans="2:3" ht="17.25" customHeight="1">
      <c r="B201" s="300"/>
      <c r="C201" s="291"/>
    </row>
  </sheetData>
  <mergeCells count="1">
    <mergeCell ref="E2:I2"/>
  </mergeCells>
  <printOptions/>
  <pageMargins left="0.75" right="0.46" top="0.68" bottom="1" header="0.5" footer="0.5"/>
  <pageSetup horizontalDpi="600" verticalDpi="600" orientation="portrait" r:id="rId2"/>
  <rowBreaks count="3" manualBreakCount="3">
    <brk id="114" max="2" man="1"/>
    <brk id="144" max="2" man="1"/>
    <brk id="169" max="255" man="1"/>
  </rowBreaks>
  <drawing r:id="rId1"/>
</worksheet>
</file>

<file path=xl/worksheets/sheet4.xml><?xml version="1.0" encoding="utf-8"?>
<worksheet xmlns="http://schemas.openxmlformats.org/spreadsheetml/2006/main" xmlns:r="http://schemas.openxmlformats.org/officeDocument/2006/relationships">
  <sheetPr codeName="Sheet12"/>
  <dimension ref="A1:L500"/>
  <sheetViews>
    <sheetView workbookViewId="0" topLeftCell="A1">
      <pane ySplit="2" topLeftCell="BM3" activePane="bottomLeft" state="frozen"/>
      <selection pane="topLeft" activeCell="A1" sqref="A1"/>
      <selection pane="bottomLeft" activeCell="A3" sqref="A3"/>
    </sheetView>
  </sheetViews>
  <sheetFormatPr defaultColWidth="9.140625" defaultRowHeight="12.75"/>
  <cols>
    <col min="1" max="1" width="5.140625" style="1" customWidth="1"/>
    <col min="2" max="2" width="4.140625" style="139" customWidth="1"/>
    <col min="3" max="3" width="9.7109375" style="142" customWidth="1"/>
    <col min="4" max="4" width="2.421875" style="139" customWidth="1"/>
    <col min="5" max="7" width="9.140625" style="139" customWidth="1"/>
    <col min="8" max="16384" width="9.140625" style="1" customWidth="1"/>
  </cols>
  <sheetData>
    <row r="1" spans="3:4" ht="12.75">
      <c r="C1" s="140"/>
      <c r="D1" s="141"/>
    </row>
    <row r="2" spans="3:9" ht="59.25" customHeight="1">
      <c r="C2" s="139"/>
      <c r="D2" s="141"/>
      <c r="E2" s="663"/>
      <c r="F2" s="663"/>
      <c r="G2" s="663"/>
      <c r="H2" s="663"/>
      <c r="I2" s="663"/>
    </row>
    <row r="3" spans="1:10" ht="15.75">
      <c r="A3" s="148"/>
      <c r="B3" s="149"/>
      <c r="C3" s="149"/>
      <c r="D3" s="149"/>
      <c r="E3" s="149"/>
      <c r="F3" s="149"/>
      <c r="G3" s="149"/>
      <c r="H3" s="149"/>
      <c r="I3" s="149"/>
      <c r="J3" s="149"/>
    </row>
    <row r="4" ht="11.25" customHeight="1">
      <c r="A4" s="122"/>
    </row>
    <row r="5" spans="1:3" ht="11.25" customHeight="1">
      <c r="A5" s="122"/>
      <c r="B5" s="306" t="s">
        <v>185</v>
      </c>
      <c r="C5" s="1"/>
    </row>
    <row r="6" spans="1:5" ht="15.75" customHeight="1">
      <c r="A6" s="122"/>
      <c r="B6" s="301"/>
      <c r="C6" s="301"/>
      <c r="D6" s="302" t="s">
        <v>186</v>
      </c>
      <c r="E6" s="292" t="s">
        <v>190</v>
      </c>
    </row>
    <row r="7" spans="1:5" ht="11.25" customHeight="1">
      <c r="A7" s="122"/>
      <c r="C7" s="685" t="s">
        <v>187</v>
      </c>
      <c r="D7" s="685"/>
      <c r="E7" s="308" t="s">
        <v>191</v>
      </c>
    </row>
    <row r="8" spans="1:5" ht="12.75">
      <c r="A8" s="122"/>
      <c r="E8" s="308" t="s">
        <v>192</v>
      </c>
    </row>
    <row r="9" spans="1:5" ht="24.75" customHeight="1">
      <c r="A9" s="122"/>
      <c r="B9" s="150"/>
      <c r="C9" s="150"/>
      <c r="D9" s="299" t="s">
        <v>193</v>
      </c>
      <c r="E9" s="303" t="s">
        <v>195</v>
      </c>
    </row>
    <row r="10" spans="1:5" ht="12.75">
      <c r="A10" s="122"/>
      <c r="C10" s="143"/>
      <c r="D10" s="299" t="s">
        <v>194</v>
      </c>
      <c r="E10" s="309" t="s">
        <v>196</v>
      </c>
    </row>
    <row r="11" spans="1:5" ht="12.75">
      <c r="A11" s="122"/>
      <c r="E11" s="309"/>
    </row>
    <row r="12" spans="1:12" ht="11.25" customHeight="1">
      <c r="A12" s="122"/>
      <c r="B12" s="150"/>
      <c r="C12" s="150"/>
      <c r="D12" s="299" t="s">
        <v>167</v>
      </c>
      <c r="E12" s="304" t="s">
        <v>198</v>
      </c>
      <c r="F12" s="305"/>
      <c r="G12" s="305"/>
      <c r="H12" s="305"/>
      <c r="I12" s="305"/>
      <c r="J12" s="305"/>
      <c r="K12" s="305"/>
      <c r="L12" s="305"/>
    </row>
    <row r="13" spans="1:12" ht="11.25" customHeight="1">
      <c r="A13" s="122"/>
      <c r="B13" s="1"/>
      <c r="C13" s="1"/>
      <c r="D13" s="299" t="s">
        <v>197</v>
      </c>
      <c r="E13" s="310" t="s">
        <v>199</v>
      </c>
      <c r="F13" s="305"/>
      <c r="G13" s="305"/>
      <c r="H13" s="305"/>
      <c r="I13" s="305"/>
      <c r="J13" s="305"/>
      <c r="K13" s="305"/>
      <c r="L13" s="305"/>
    </row>
    <row r="14" spans="1:12" ht="11.25" customHeight="1">
      <c r="A14" s="122"/>
      <c r="E14" s="310" t="s">
        <v>206</v>
      </c>
      <c r="F14" s="305"/>
      <c r="G14" s="305"/>
      <c r="H14" s="305"/>
      <c r="I14" s="305"/>
      <c r="J14" s="305"/>
      <c r="K14" s="305"/>
      <c r="L14" s="305"/>
    </row>
    <row r="15" spans="1:5" ht="5.25" customHeight="1">
      <c r="A15" s="122"/>
      <c r="E15" s="309"/>
    </row>
    <row r="16" spans="1:5" ht="12.75">
      <c r="A16" s="122"/>
      <c r="B16" s="150"/>
      <c r="C16" s="150"/>
      <c r="D16" s="299" t="s">
        <v>338</v>
      </c>
      <c r="E16" s="303" t="s">
        <v>207</v>
      </c>
    </row>
    <row r="17" spans="1:7" ht="12.75">
      <c r="A17" s="122"/>
      <c r="B17" s="1"/>
      <c r="C17" s="1"/>
      <c r="D17" s="1"/>
      <c r="E17" s="5"/>
      <c r="F17" s="1"/>
      <c r="G17" s="1"/>
    </row>
    <row r="18" spans="2:7" ht="11.25" customHeight="1">
      <c r="B18" s="1"/>
      <c r="C18" s="1"/>
      <c r="D18" s="1"/>
      <c r="E18" s="306" t="s">
        <v>219</v>
      </c>
      <c r="F18" s="1"/>
      <c r="G18" s="1"/>
    </row>
    <row r="19" spans="2:8" ht="11.25" customHeight="1">
      <c r="B19" s="1"/>
      <c r="C19" s="1"/>
      <c r="D19" s="1"/>
      <c r="E19" s="686" t="s">
        <v>220</v>
      </c>
      <c r="F19" s="687"/>
      <c r="G19" s="687"/>
      <c r="H19" s="688"/>
    </row>
    <row r="20" spans="2:7" ht="11.25" customHeight="1">
      <c r="B20" s="1"/>
      <c r="C20" s="1"/>
      <c r="D20" s="1"/>
      <c r="E20" s="1"/>
      <c r="F20" s="1"/>
      <c r="G20" s="1"/>
    </row>
    <row r="21" spans="2:7" ht="11.25" customHeight="1">
      <c r="B21" s="147"/>
      <c r="C21" s="1"/>
      <c r="D21" s="1"/>
      <c r="E21" s="292" t="s">
        <v>221</v>
      </c>
      <c r="F21" s="1"/>
      <c r="G21" s="1"/>
    </row>
    <row r="22" spans="2:8" ht="11.25" customHeight="1">
      <c r="B22" s="1"/>
      <c r="C22" s="1"/>
      <c r="D22" s="1"/>
      <c r="E22" s="686" t="s">
        <v>222</v>
      </c>
      <c r="F22" s="687"/>
      <c r="G22" s="687"/>
      <c r="H22" s="688"/>
    </row>
    <row r="23" spans="2:7" ht="11.25" customHeight="1">
      <c r="B23" s="1"/>
      <c r="C23" s="1"/>
      <c r="D23" s="1"/>
      <c r="E23" s="1"/>
      <c r="F23" s="1"/>
      <c r="G23" s="1"/>
    </row>
    <row r="24" spans="1:10" ht="40.5" customHeight="1">
      <c r="A24" s="148"/>
      <c r="B24" s="148"/>
      <c r="C24" s="148"/>
      <c r="D24" s="148"/>
      <c r="E24" s="148"/>
      <c r="F24" s="148"/>
      <c r="G24" s="148"/>
      <c r="H24" s="148"/>
      <c r="I24" s="148"/>
      <c r="J24" s="148"/>
    </row>
    <row r="25" spans="1:2" ht="11.25" customHeight="1">
      <c r="A25" s="122"/>
      <c r="B25" s="306" t="s">
        <v>223</v>
      </c>
    </row>
    <row r="26" spans="1:2" ht="11.25" customHeight="1">
      <c r="A26" s="122"/>
      <c r="B26" s="139" t="s">
        <v>224</v>
      </c>
    </row>
    <row r="27" ht="12.75">
      <c r="B27" s="139" t="s">
        <v>225</v>
      </c>
    </row>
    <row r="28" ht="12.75">
      <c r="B28" s="139" t="s">
        <v>226</v>
      </c>
    </row>
    <row r="29" ht="12.75">
      <c r="B29" s="139" t="s">
        <v>227</v>
      </c>
    </row>
    <row r="30" spans="2:3" ht="12.75">
      <c r="B30" s="307" t="s">
        <v>161</v>
      </c>
      <c r="C30" s="122" t="s">
        <v>721</v>
      </c>
    </row>
    <row r="31" spans="1:7" s="263" customFormat="1" ht="11.25" customHeight="1">
      <c r="A31" s="262"/>
      <c r="C31" s="319" t="s">
        <v>722</v>
      </c>
      <c r="D31" s="264"/>
      <c r="E31" s="264"/>
      <c r="F31" s="264"/>
      <c r="G31" s="264"/>
    </row>
    <row r="32" spans="1:7" s="263" customFormat="1" ht="11.25" customHeight="1">
      <c r="A32" s="262"/>
      <c r="B32" s="264"/>
      <c r="C32" s="320" t="s">
        <v>228</v>
      </c>
      <c r="D32" s="264"/>
      <c r="E32" s="264"/>
      <c r="F32" s="264"/>
      <c r="G32" s="264"/>
    </row>
    <row r="33" ht="11.25" customHeight="1">
      <c r="A33" s="122"/>
    </row>
    <row r="34" spans="1:3" ht="11.25" customHeight="1">
      <c r="A34" s="122"/>
      <c r="B34" s="306" t="s">
        <v>229</v>
      </c>
      <c r="C34" s="136"/>
    </row>
    <row r="35" spans="1:3" ht="11.25" customHeight="1">
      <c r="A35" s="137"/>
      <c r="B35" s="136" t="s">
        <v>405</v>
      </c>
      <c r="C35" s="136"/>
    </row>
    <row r="36" spans="1:3" ht="11.25" customHeight="1">
      <c r="A36" s="137"/>
      <c r="B36" s="306" t="s">
        <v>230</v>
      </c>
      <c r="C36" s="136"/>
    </row>
    <row r="37" spans="1:3" ht="11.25" customHeight="1">
      <c r="A37" s="137"/>
      <c r="B37" s="136" t="s">
        <v>231</v>
      </c>
      <c r="C37" s="136"/>
    </row>
    <row r="38" spans="1:3" ht="11.25" customHeight="1">
      <c r="A38" s="137"/>
      <c r="B38" s="136"/>
      <c r="C38" s="136"/>
    </row>
    <row r="39" spans="1:3" ht="11.25" customHeight="1">
      <c r="A39" s="122"/>
      <c r="B39" s="306" t="s">
        <v>232</v>
      </c>
      <c r="C39" s="136"/>
    </row>
    <row r="40" spans="1:3" ht="11.25" customHeight="1">
      <c r="A40" s="122"/>
      <c r="B40" s="136" t="s">
        <v>233</v>
      </c>
      <c r="C40" s="136"/>
    </row>
    <row r="41" spans="1:3" ht="11.25" customHeight="1">
      <c r="A41" s="138"/>
      <c r="B41" s="136" t="s">
        <v>234</v>
      </c>
      <c r="C41" s="136"/>
    </row>
    <row r="42" spans="1:3" ht="12" customHeight="1">
      <c r="A42" s="138"/>
      <c r="B42" s="136" t="s">
        <v>235</v>
      </c>
      <c r="C42" s="136"/>
    </row>
    <row r="43" spans="1:3" ht="11.25" customHeight="1">
      <c r="A43" s="122"/>
      <c r="B43" s="136"/>
      <c r="C43" s="136"/>
    </row>
    <row r="44" spans="1:3" ht="11.25" customHeight="1">
      <c r="A44" s="122"/>
      <c r="B44" s="306" t="s">
        <v>680</v>
      </c>
      <c r="C44" s="136"/>
    </row>
    <row r="45" spans="1:3" ht="11.25" customHeight="1">
      <c r="A45" s="122"/>
      <c r="B45" s="136" t="s">
        <v>681</v>
      </c>
      <c r="C45" s="136"/>
    </row>
    <row r="46" spans="1:3" ht="11.25" customHeight="1">
      <c r="A46" s="122"/>
      <c r="B46" s="136" t="s">
        <v>682</v>
      </c>
      <c r="C46" s="136"/>
    </row>
    <row r="47" spans="1:3" ht="11.25" customHeight="1">
      <c r="A47" s="137"/>
      <c r="B47" s="136"/>
      <c r="C47" s="136"/>
    </row>
    <row r="48" spans="1:5" ht="11.25" customHeight="1">
      <c r="A48" s="137"/>
      <c r="B48" s="306" t="s">
        <v>683</v>
      </c>
      <c r="C48" s="311"/>
      <c r="D48" s="122"/>
      <c r="E48" s="122"/>
    </row>
    <row r="49" spans="2:5" ht="12.75">
      <c r="B49" s="311" t="s">
        <v>684</v>
      </c>
      <c r="C49" s="311"/>
      <c r="D49" s="122"/>
      <c r="E49" s="122"/>
    </row>
    <row r="50" spans="2:5" ht="11.25" customHeight="1">
      <c r="B50" s="311" t="s">
        <v>685</v>
      </c>
      <c r="C50" s="311"/>
      <c r="D50" s="122"/>
      <c r="E50" s="122"/>
    </row>
    <row r="51" spans="2:5" ht="11.25" customHeight="1">
      <c r="B51" s="306" t="s">
        <v>686</v>
      </c>
      <c r="C51" s="311"/>
      <c r="D51" s="122"/>
      <c r="E51" s="122"/>
    </row>
    <row r="52" spans="2:3" ht="11.25" customHeight="1">
      <c r="B52" s="136"/>
      <c r="C52" s="136"/>
    </row>
    <row r="53" ht="11.25" customHeight="1">
      <c r="C53" s="136"/>
    </row>
    <row r="54" spans="2:3" ht="11.25" customHeight="1">
      <c r="B54" s="318" t="s">
        <v>687</v>
      </c>
      <c r="C54" s="312"/>
    </row>
    <row r="55" spans="2:3" ht="11.25" customHeight="1">
      <c r="B55" s="306" t="s">
        <v>688</v>
      </c>
      <c r="C55" s="139"/>
    </row>
    <row r="56" spans="2:3" ht="11.25" customHeight="1">
      <c r="B56" s="139" t="s">
        <v>689</v>
      </c>
      <c r="C56" s="139"/>
    </row>
    <row r="57" spans="2:4" ht="15.75" customHeight="1">
      <c r="B57" s="689" t="s">
        <v>690</v>
      </c>
      <c r="C57" s="689"/>
      <c r="D57" s="306" t="s">
        <v>691</v>
      </c>
    </row>
    <row r="58" spans="3:4" ht="11.25" customHeight="1">
      <c r="C58" s="139"/>
      <c r="D58" s="139" t="s">
        <v>692</v>
      </c>
    </row>
    <row r="59" spans="3:4" ht="11.25" customHeight="1">
      <c r="C59" s="139"/>
      <c r="D59" s="139" t="s">
        <v>410</v>
      </c>
    </row>
    <row r="60" ht="5.25" customHeight="1">
      <c r="C60" s="139"/>
    </row>
    <row r="61" spans="3:4" ht="11.25" customHeight="1">
      <c r="C61" s="139"/>
      <c r="D61" s="306" t="s">
        <v>694</v>
      </c>
    </row>
    <row r="62" spans="3:4" ht="11.25" customHeight="1">
      <c r="C62" s="139"/>
      <c r="D62" s="139" t="s">
        <v>695</v>
      </c>
    </row>
    <row r="63" ht="11.25" customHeight="1">
      <c r="C63" s="139"/>
    </row>
    <row r="64" spans="2:3" ht="11.25" customHeight="1">
      <c r="B64" s="690" t="s">
        <v>696</v>
      </c>
      <c r="C64" s="690"/>
    </row>
    <row r="65" spans="2:3" ht="11.25" customHeight="1">
      <c r="B65" s="306" t="s">
        <v>697</v>
      </c>
      <c r="C65" s="144"/>
    </row>
    <row r="66" spans="2:3" ht="11.25" customHeight="1">
      <c r="B66" s="139" t="s">
        <v>406</v>
      </c>
      <c r="C66" s="139"/>
    </row>
    <row r="67" spans="2:3" ht="11.25" customHeight="1">
      <c r="B67" s="139" t="s">
        <v>698</v>
      </c>
      <c r="C67" s="139"/>
    </row>
    <row r="68" spans="2:3" ht="11.25" customHeight="1">
      <c r="B68" s="306" t="s">
        <v>699</v>
      </c>
      <c r="C68" s="139"/>
    </row>
    <row r="69" ht="11.25" customHeight="1">
      <c r="C69" s="139"/>
    </row>
    <row r="70" spans="2:3" ht="11.25" customHeight="1">
      <c r="B70" s="306" t="s">
        <v>700</v>
      </c>
      <c r="C70" s="139"/>
    </row>
    <row r="71" spans="2:3" ht="11.25" customHeight="1">
      <c r="B71" s="139" t="s">
        <v>701</v>
      </c>
      <c r="C71" s="139"/>
    </row>
    <row r="72" spans="2:3" ht="11.25" customHeight="1">
      <c r="B72" s="139" t="s">
        <v>702</v>
      </c>
      <c r="C72" s="139"/>
    </row>
    <row r="73" ht="11.25" customHeight="1">
      <c r="C73" s="139"/>
    </row>
    <row r="74" spans="2:4" ht="11.25" customHeight="1">
      <c r="B74" s="689" t="s">
        <v>690</v>
      </c>
      <c r="C74" s="689"/>
      <c r="D74" s="306" t="s">
        <v>703</v>
      </c>
    </row>
    <row r="75" spans="3:4" ht="11.25" customHeight="1">
      <c r="C75" s="139"/>
      <c r="D75" s="139" t="s">
        <v>704</v>
      </c>
    </row>
    <row r="76" ht="5.25" customHeight="1">
      <c r="C76" s="139"/>
    </row>
    <row r="77" spans="3:4" ht="11.25" customHeight="1">
      <c r="C77" s="139"/>
      <c r="D77" s="306" t="s">
        <v>705</v>
      </c>
    </row>
    <row r="78" spans="3:4" ht="11.25" customHeight="1">
      <c r="C78" s="139"/>
      <c r="D78" s="139" t="s">
        <v>706</v>
      </c>
    </row>
    <row r="79" spans="3:4" ht="12.75">
      <c r="C79" s="139"/>
      <c r="D79" s="139" t="s">
        <v>707</v>
      </c>
    </row>
    <row r="80" ht="12.75">
      <c r="C80" s="139"/>
    </row>
    <row r="81" spans="3:4" ht="11.25" customHeight="1">
      <c r="C81" s="139"/>
      <c r="D81" s="306" t="s">
        <v>708</v>
      </c>
    </row>
    <row r="82" spans="3:5" ht="11.25" customHeight="1">
      <c r="C82" s="139"/>
      <c r="D82" s="7" t="s">
        <v>161</v>
      </c>
      <c r="E82" s="314" t="s">
        <v>716</v>
      </c>
    </row>
    <row r="83" spans="3:5" ht="11.25" customHeight="1">
      <c r="C83" s="139"/>
      <c r="D83" s="7"/>
      <c r="E83" s="313" t="s">
        <v>709</v>
      </c>
    </row>
    <row r="84" spans="3:5" ht="11.25" customHeight="1">
      <c r="C84" s="139"/>
      <c r="E84" s="139" t="s">
        <v>407</v>
      </c>
    </row>
    <row r="85" spans="3:11" ht="3" customHeight="1">
      <c r="C85" s="139"/>
      <c r="E85" s="261"/>
      <c r="F85" s="261"/>
      <c r="G85" s="261"/>
      <c r="H85" s="59"/>
      <c r="I85" s="59"/>
      <c r="J85" s="59"/>
      <c r="K85" s="59"/>
    </row>
    <row r="86" spans="3:11" ht="14.25" customHeight="1">
      <c r="C86" s="139"/>
      <c r="D86" s="7" t="s">
        <v>161</v>
      </c>
      <c r="E86" s="315" t="s">
        <v>717</v>
      </c>
      <c r="F86" s="260"/>
      <c r="G86" s="260"/>
      <c r="H86" s="32"/>
      <c r="I86" s="32"/>
      <c r="J86" s="32"/>
      <c r="K86" s="32"/>
    </row>
    <row r="87" spans="3:11" ht="14.25" customHeight="1">
      <c r="C87" s="139"/>
      <c r="D87" s="7"/>
      <c r="E87" s="311" t="s">
        <v>710</v>
      </c>
      <c r="F87" s="260"/>
      <c r="G87" s="260"/>
      <c r="H87" s="32"/>
      <c r="I87" s="32"/>
      <c r="J87" s="32"/>
      <c r="K87" s="32"/>
    </row>
    <row r="88" spans="3:5" ht="12.75">
      <c r="C88" s="139"/>
      <c r="E88" s="139" t="s">
        <v>711</v>
      </c>
    </row>
    <row r="89" spans="3:11" ht="3" customHeight="1">
      <c r="C89" s="139"/>
      <c r="E89" s="261"/>
      <c r="F89" s="261"/>
      <c r="G89" s="261"/>
      <c r="H89" s="59"/>
      <c r="I89" s="59"/>
      <c r="J89" s="59"/>
      <c r="K89" s="59"/>
    </row>
    <row r="90" spans="4:11" ht="14.25" customHeight="1">
      <c r="D90" s="7" t="s">
        <v>161</v>
      </c>
      <c r="E90" s="315" t="s">
        <v>718</v>
      </c>
      <c r="F90" s="260"/>
      <c r="G90" s="260"/>
      <c r="H90" s="32"/>
      <c r="I90" s="32"/>
      <c r="J90" s="32"/>
      <c r="K90" s="32"/>
    </row>
    <row r="91" spans="4:11" ht="14.25" customHeight="1">
      <c r="D91" s="7"/>
      <c r="E91" s="136" t="s">
        <v>712</v>
      </c>
      <c r="F91" s="260"/>
      <c r="G91" s="260"/>
      <c r="H91" s="32"/>
      <c r="I91" s="32"/>
      <c r="J91" s="32"/>
      <c r="K91" s="32"/>
    </row>
    <row r="92" ht="12.75">
      <c r="E92" s="139" t="s">
        <v>713</v>
      </c>
    </row>
    <row r="93" spans="3:11" ht="3" customHeight="1">
      <c r="C93" s="139"/>
      <c r="E93" s="261"/>
      <c r="F93" s="261"/>
      <c r="G93" s="261"/>
      <c r="H93" s="59"/>
      <c r="I93" s="59"/>
      <c r="J93" s="59"/>
      <c r="K93" s="59"/>
    </row>
    <row r="94" spans="4:11" ht="14.25" customHeight="1">
      <c r="D94" s="7" t="s">
        <v>161</v>
      </c>
      <c r="E94" s="316" t="s">
        <v>719</v>
      </c>
      <c r="F94" s="260"/>
      <c r="G94" s="260"/>
      <c r="H94" s="32"/>
      <c r="I94" s="32"/>
      <c r="J94" s="32"/>
      <c r="K94" s="32"/>
    </row>
    <row r="95" spans="3:11" ht="3" customHeight="1">
      <c r="C95" s="139"/>
      <c r="E95" s="261"/>
      <c r="F95" s="261"/>
      <c r="G95" s="261"/>
      <c r="H95" s="59"/>
      <c r="I95" s="59"/>
      <c r="J95" s="59"/>
      <c r="K95" s="59"/>
    </row>
    <row r="96" spans="4:11" ht="14.25" customHeight="1">
      <c r="D96" s="7" t="s">
        <v>161</v>
      </c>
      <c r="E96" s="317" t="s">
        <v>720</v>
      </c>
      <c r="F96" s="260"/>
      <c r="G96" s="260"/>
      <c r="H96" s="32"/>
      <c r="I96" s="32"/>
      <c r="J96" s="32"/>
      <c r="K96" s="32"/>
    </row>
    <row r="97" ht="12.75">
      <c r="E97" s="139" t="s">
        <v>714</v>
      </c>
    </row>
    <row r="98" ht="12.75">
      <c r="E98" s="139" t="s">
        <v>715</v>
      </c>
    </row>
    <row r="99" spans="5:11" ht="3.75" customHeight="1">
      <c r="E99" s="261"/>
      <c r="F99" s="261"/>
      <c r="G99" s="261"/>
      <c r="H99" s="59"/>
      <c r="I99" s="59"/>
      <c r="J99" s="59"/>
      <c r="K99" s="59"/>
    </row>
    <row r="100" spans="5:11" ht="5.25" customHeight="1">
      <c r="E100" s="260"/>
      <c r="F100" s="260"/>
      <c r="G100" s="260"/>
      <c r="H100" s="32"/>
      <c r="I100" s="32"/>
      <c r="J100" s="32"/>
      <c r="K100" s="32"/>
    </row>
    <row r="101" ht="11.25" customHeight="1">
      <c r="C101" s="139"/>
    </row>
    <row r="102" ht="12.75">
      <c r="C102" s="122" t="s">
        <v>723</v>
      </c>
    </row>
    <row r="103" ht="12.75">
      <c r="C103" s="122" t="s">
        <v>724</v>
      </c>
    </row>
    <row r="104" ht="12.75">
      <c r="C104" s="139"/>
    </row>
    <row r="105" ht="12.75">
      <c r="C105" s="122" t="s">
        <v>411</v>
      </c>
    </row>
    <row r="106" ht="12.75">
      <c r="C106" s="122" t="s">
        <v>412</v>
      </c>
    </row>
    <row r="107" ht="12.75">
      <c r="C107" s="122" t="s">
        <v>413</v>
      </c>
    </row>
    <row r="108" ht="12.75">
      <c r="C108" s="122" t="s">
        <v>414</v>
      </c>
    </row>
    <row r="109" ht="12.75">
      <c r="C109" s="122"/>
    </row>
    <row r="110" ht="12.75">
      <c r="C110" s="122" t="s">
        <v>415</v>
      </c>
    </row>
    <row r="111" ht="12.75">
      <c r="C111" s="122" t="s">
        <v>416</v>
      </c>
    </row>
    <row r="112" ht="12.75">
      <c r="C112" s="122"/>
    </row>
    <row r="113" ht="12.75">
      <c r="C113" s="122" t="s">
        <v>417</v>
      </c>
    </row>
    <row r="114" ht="12.75">
      <c r="C114" s="122" t="s">
        <v>418</v>
      </c>
    </row>
    <row r="115" ht="12.75">
      <c r="C115" s="122" t="s">
        <v>419</v>
      </c>
    </row>
    <row r="116" ht="12.75" hidden="1">
      <c r="C116" s="122"/>
    </row>
    <row r="117" ht="12.75" hidden="1">
      <c r="C117" s="139"/>
    </row>
    <row r="118" spans="1:11" ht="40.5" customHeight="1">
      <c r="A118" s="148"/>
      <c r="B118" s="148"/>
      <c r="C118" s="148"/>
      <c r="D118" s="148"/>
      <c r="E118" s="148"/>
      <c r="F118" s="148"/>
      <c r="G118" s="148"/>
      <c r="H118" s="148"/>
      <c r="I118" s="148"/>
      <c r="J118" s="148"/>
      <c r="K118" s="148"/>
    </row>
    <row r="119" spans="1:3" ht="11.25" customHeight="1">
      <c r="A119" s="122"/>
      <c r="B119" s="122" t="s">
        <v>725</v>
      </c>
      <c r="C119" s="136"/>
    </row>
    <row r="120" spans="1:3" ht="11.25" customHeight="1">
      <c r="A120" s="122"/>
      <c r="B120" s="122" t="s">
        <v>726</v>
      </c>
      <c r="C120" s="136"/>
    </row>
    <row r="121" spans="1:3" ht="11.25" customHeight="1">
      <c r="A121" s="122"/>
      <c r="B121" s="122" t="s">
        <v>727</v>
      </c>
      <c r="C121" s="136"/>
    </row>
    <row r="122" spans="1:3" ht="11.25" customHeight="1">
      <c r="A122" s="137"/>
      <c r="B122" s="145"/>
      <c r="C122" s="136"/>
    </row>
    <row r="123" spans="2:3" ht="11.25" customHeight="1">
      <c r="B123" s="122" t="s">
        <v>728</v>
      </c>
      <c r="C123" s="139"/>
    </row>
    <row r="124" spans="2:3" ht="11.25" customHeight="1">
      <c r="B124" s="122" t="s">
        <v>729</v>
      </c>
      <c r="C124" s="139"/>
    </row>
    <row r="125" spans="2:3" ht="11.25" customHeight="1">
      <c r="B125" s="122" t="s">
        <v>730</v>
      </c>
      <c r="C125" s="139"/>
    </row>
    <row r="126" spans="2:3" ht="11.25" customHeight="1">
      <c r="B126" s="122" t="s">
        <v>731</v>
      </c>
      <c r="C126" s="139"/>
    </row>
    <row r="127" spans="2:3" ht="11.25" customHeight="1">
      <c r="B127" s="122" t="s">
        <v>732</v>
      </c>
      <c r="C127" s="139"/>
    </row>
    <row r="128" spans="2:3" ht="11.25" customHeight="1">
      <c r="B128" s="122" t="s">
        <v>733</v>
      </c>
      <c r="C128" s="139"/>
    </row>
    <row r="129" spans="2:3" ht="11.25" customHeight="1">
      <c r="B129" s="122" t="s">
        <v>734</v>
      </c>
      <c r="C129" s="139"/>
    </row>
    <row r="130" spans="2:3" ht="11.25" customHeight="1">
      <c r="B130" s="122"/>
      <c r="C130" s="139"/>
    </row>
    <row r="131" spans="2:3" ht="11.25" customHeight="1">
      <c r="B131" s="122" t="s">
        <v>735</v>
      </c>
      <c r="C131" s="139"/>
    </row>
    <row r="132" spans="2:3" ht="11.25" customHeight="1">
      <c r="B132" s="122" t="s">
        <v>736</v>
      </c>
      <c r="C132" s="139"/>
    </row>
    <row r="133" spans="2:3" ht="11.25" customHeight="1">
      <c r="B133" s="122" t="s">
        <v>737</v>
      </c>
      <c r="C133" s="139"/>
    </row>
    <row r="134" spans="2:3" ht="11.25" customHeight="1">
      <c r="B134" s="122" t="s">
        <v>738</v>
      </c>
      <c r="C134" s="139"/>
    </row>
    <row r="135" spans="2:3" ht="11.25" customHeight="1">
      <c r="B135" s="122" t="s">
        <v>739</v>
      </c>
      <c r="C135" s="139"/>
    </row>
    <row r="136" ht="40.5" customHeight="1">
      <c r="A136" s="135"/>
    </row>
    <row r="137" spans="1:3" ht="11.25" customHeight="1">
      <c r="A137" s="122"/>
      <c r="B137" s="122" t="s">
        <v>743</v>
      </c>
      <c r="C137" s="136"/>
    </row>
    <row r="138" spans="2:3" ht="12.75">
      <c r="B138" s="122" t="s">
        <v>744</v>
      </c>
      <c r="C138" s="139"/>
    </row>
    <row r="139" spans="2:3" ht="12.75">
      <c r="B139" s="122" t="s">
        <v>573</v>
      </c>
      <c r="C139" s="139"/>
    </row>
    <row r="140" spans="2:3" ht="12.75">
      <c r="B140" s="122" t="s">
        <v>572</v>
      </c>
      <c r="C140" s="139"/>
    </row>
    <row r="141" spans="2:3" ht="12.75">
      <c r="B141" s="122"/>
      <c r="C141" s="139"/>
    </row>
    <row r="142" spans="2:3" ht="12.75">
      <c r="B142" s="122" t="s">
        <v>745</v>
      </c>
      <c r="C142" s="139"/>
    </row>
    <row r="143" spans="2:3" ht="12.75">
      <c r="B143" s="122" t="s">
        <v>746</v>
      </c>
      <c r="C143" s="139"/>
    </row>
    <row r="144" spans="2:3" ht="12.75">
      <c r="B144" s="122" t="s">
        <v>747</v>
      </c>
      <c r="C144" s="139"/>
    </row>
    <row r="145" spans="2:3" ht="12.75">
      <c r="B145" s="122" t="s">
        <v>748</v>
      </c>
      <c r="C145" s="139"/>
    </row>
    <row r="146" spans="2:3" ht="12.75">
      <c r="B146" s="122" t="s">
        <v>0</v>
      </c>
      <c r="C146" s="139"/>
    </row>
    <row r="147" spans="2:3" ht="12.75">
      <c r="B147" s="122"/>
      <c r="C147" s="139"/>
    </row>
    <row r="148" spans="2:3" ht="12.75">
      <c r="B148" s="122" t="s">
        <v>1</v>
      </c>
      <c r="C148" s="139"/>
    </row>
    <row r="149" spans="2:3" ht="12.75">
      <c r="B149" s="122" t="s">
        <v>527</v>
      </c>
      <c r="C149" s="139"/>
    </row>
    <row r="150" spans="2:3" ht="12.75">
      <c r="B150" s="122" t="s">
        <v>528</v>
      </c>
      <c r="C150" s="139"/>
    </row>
    <row r="151" spans="2:3" ht="22.5" customHeight="1">
      <c r="B151" s="306" t="s">
        <v>2</v>
      </c>
      <c r="C151" s="139"/>
    </row>
    <row r="152" spans="2:3" ht="12.75">
      <c r="B152" s="146" t="s">
        <v>161</v>
      </c>
      <c r="C152" s="306" t="s">
        <v>3</v>
      </c>
    </row>
    <row r="153" spans="2:3" ht="12.75">
      <c r="B153" s="146" t="s">
        <v>161</v>
      </c>
      <c r="C153" s="306" t="s">
        <v>4</v>
      </c>
    </row>
    <row r="154" spans="2:3" ht="12.75">
      <c r="B154" s="146" t="s">
        <v>161</v>
      </c>
      <c r="C154" s="306" t="s">
        <v>5</v>
      </c>
    </row>
    <row r="155" spans="2:3" ht="12.75">
      <c r="B155" s="146" t="s">
        <v>161</v>
      </c>
      <c r="C155" s="306" t="s">
        <v>6</v>
      </c>
    </row>
    <row r="156" ht="12.75">
      <c r="C156" s="139"/>
    </row>
    <row r="157" ht="40.5" customHeight="1">
      <c r="A157" s="135"/>
    </row>
    <row r="158" spans="1:3" ht="11.25" customHeight="1">
      <c r="A158" s="122"/>
      <c r="B158" s="122" t="s">
        <v>7</v>
      </c>
      <c r="C158" s="136"/>
    </row>
    <row r="159" spans="2:3" ht="12.75">
      <c r="B159" s="122" t="s">
        <v>8</v>
      </c>
      <c r="C159" s="139"/>
    </row>
    <row r="160" spans="2:3" ht="12.75">
      <c r="B160" s="122" t="s">
        <v>9</v>
      </c>
      <c r="C160" s="139"/>
    </row>
    <row r="161" spans="2:3" ht="12.75">
      <c r="B161" s="122" t="s">
        <v>10</v>
      </c>
      <c r="C161" s="139"/>
    </row>
    <row r="162" spans="2:3" ht="12.75">
      <c r="B162" s="122" t="s">
        <v>11</v>
      </c>
      <c r="C162" s="139"/>
    </row>
    <row r="163" spans="2:3" ht="12.75">
      <c r="B163" s="145"/>
      <c r="C163" s="139"/>
    </row>
    <row r="164" spans="2:3" ht="12.75">
      <c r="B164" s="122" t="s">
        <v>12</v>
      </c>
      <c r="C164" s="139"/>
    </row>
    <row r="165" spans="2:3" ht="12.75">
      <c r="B165" s="122" t="s">
        <v>13</v>
      </c>
      <c r="C165" s="139"/>
    </row>
    <row r="166" spans="2:3" ht="12.75">
      <c r="B166" s="122" t="s">
        <v>14</v>
      </c>
      <c r="C166" s="139"/>
    </row>
    <row r="167" spans="2:3" ht="12.75">
      <c r="B167" s="122" t="s">
        <v>15</v>
      </c>
      <c r="C167" s="139"/>
    </row>
    <row r="168" spans="2:3" ht="12.75">
      <c r="B168" s="122" t="s">
        <v>16</v>
      </c>
      <c r="C168" s="139"/>
    </row>
    <row r="169" spans="2:3" ht="12.75">
      <c r="B169" s="122"/>
      <c r="C169" s="139"/>
    </row>
    <row r="170" spans="2:3" ht="12.75">
      <c r="B170" s="306" t="s">
        <v>17</v>
      </c>
      <c r="C170" s="139"/>
    </row>
    <row r="171" spans="2:3" ht="12.75">
      <c r="B171" s="146" t="s">
        <v>161</v>
      </c>
      <c r="C171" s="122" t="s">
        <v>18</v>
      </c>
    </row>
    <row r="172" spans="2:3" ht="10.5" customHeight="1">
      <c r="B172" s="122"/>
      <c r="C172" s="122" t="s">
        <v>19</v>
      </c>
    </row>
    <row r="173" spans="2:3" ht="12.75">
      <c r="B173" s="146" t="s">
        <v>161</v>
      </c>
      <c r="C173" s="122" t="s">
        <v>20</v>
      </c>
    </row>
    <row r="174" spans="2:3" ht="11.25" customHeight="1">
      <c r="B174" s="145"/>
      <c r="C174" s="122" t="s">
        <v>21</v>
      </c>
    </row>
    <row r="175" spans="2:3" ht="12.75">
      <c r="B175" s="146" t="s">
        <v>161</v>
      </c>
      <c r="C175" s="122" t="s">
        <v>22</v>
      </c>
    </row>
    <row r="176" spans="2:3" ht="11.25" customHeight="1">
      <c r="B176" s="146"/>
      <c r="C176" s="122" t="s">
        <v>23</v>
      </c>
    </row>
    <row r="177" spans="2:3" ht="12.75">
      <c r="B177" s="146" t="s">
        <v>161</v>
      </c>
      <c r="C177" s="122" t="s">
        <v>24</v>
      </c>
    </row>
    <row r="178" ht="40.5" customHeight="1">
      <c r="A178" s="135"/>
    </row>
    <row r="179" spans="1:3" ht="11.25" customHeight="1">
      <c r="A179" s="122"/>
      <c r="B179" s="306" t="s">
        <v>25</v>
      </c>
      <c r="C179" s="136"/>
    </row>
    <row r="180" spans="2:3" ht="12.75">
      <c r="B180" s="145"/>
      <c r="C180" s="139"/>
    </row>
    <row r="181" spans="2:3" ht="12.75">
      <c r="B181" s="122" t="s">
        <v>26</v>
      </c>
      <c r="C181" s="139"/>
    </row>
    <row r="182" spans="2:3" ht="12.75">
      <c r="B182" s="122" t="s">
        <v>27</v>
      </c>
      <c r="C182" s="139"/>
    </row>
    <row r="183" spans="2:3" ht="12.75">
      <c r="B183" s="122" t="s">
        <v>28</v>
      </c>
      <c r="C183" s="139"/>
    </row>
    <row r="184" spans="2:3" ht="12.75">
      <c r="B184" s="122" t="s">
        <v>29</v>
      </c>
      <c r="C184" s="139"/>
    </row>
    <row r="185" spans="2:3" ht="12.75">
      <c r="B185" s="122"/>
      <c r="C185" s="139"/>
    </row>
    <row r="186" spans="2:3" ht="12.75">
      <c r="B186" s="122" t="s">
        <v>30</v>
      </c>
      <c r="C186" s="139"/>
    </row>
    <row r="187" spans="2:3" ht="12.75">
      <c r="B187" s="122" t="s">
        <v>31</v>
      </c>
      <c r="C187" s="139"/>
    </row>
    <row r="188" spans="2:3" ht="12.75">
      <c r="B188" s="122" t="s">
        <v>32</v>
      </c>
      <c r="C188" s="139"/>
    </row>
    <row r="189" spans="2:8" ht="12.75">
      <c r="B189" s="691" t="s">
        <v>33</v>
      </c>
      <c r="C189" s="692"/>
      <c r="D189" s="692"/>
      <c r="E189" s="692"/>
      <c r="F189" s="692"/>
      <c r="G189" s="692"/>
      <c r="H189" s="693"/>
    </row>
    <row r="190" spans="2:3" ht="12.75">
      <c r="B190" s="145"/>
      <c r="C190" s="139"/>
    </row>
    <row r="191" spans="2:3" ht="12.75">
      <c r="B191" s="122" t="s">
        <v>34</v>
      </c>
      <c r="C191" s="139"/>
    </row>
    <row r="192" spans="2:3" ht="12.75">
      <c r="B192" s="122" t="s">
        <v>35</v>
      </c>
      <c r="C192" s="139"/>
    </row>
    <row r="193" spans="2:3" ht="12.75">
      <c r="B193" s="122" t="s">
        <v>36</v>
      </c>
      <c r="C193" s="139"/>
    </row>
    <row r="194" spans="2:3" ht="12.75">
      <c r="B194" s="122"/>
      <c r="C194" s="139"/>
    </row>
    <row r="195" spans="2:3" ht="12.75">
      <c r="B195" s="122" t="s">
        <v>37</v>
      </c>
      <c r="C195" s="139"/>
    </row>
    <row r="196" spans="2:3" ht="12.75">
      <c r="B196" s="122" t="s">
        <v>38</v>
      </c>
      <c r="C196" s="139"/>
    </row>
    <row r="197" spans="2:3" ht="12.75">
      <c r="B197" s="122" t="s">
        <v>39</v>
      </c>
      <c r="C197" s="139"/>
    </row>
    <row r="198" spans="2:3" ht="12.75">
      <c r="B198" s="145"/>
      <c r="C198" s="139"/>
    </row>
    <row r="199" spans="2:3" ht="12.75">
      <c r="B199" s="122" t="s">
        <v>40</v>
      </c>
      <c r="C199" s="139"/>
    </row>
    <row r="200" spans="2:3" ht="12.75">
      <c r="B200" s="122" t="s">
        <v>41</v>
      </c>
      <c r="C200" s="139"/>
    </row>
    <row r="201" spans="2:3" ht="12.75">
      <c r="B201" s="145"/>
      <c r="C201" s="139"/>
    </row>
    <row r="202" spans="2:11" ht="12.75">
      <c r="B202" s="122" t="s">
        <v>42</v>
      </c>
      <c r="C202" s="292"/>
      <c r="D202" s="292"/>
      <c r="E202" s="292"/>
      <c r="F202" s="292"/>
      <c r="G202" s="292"/>
      <c r="H202" s="292"/>
      <c r="I202" s="292"/>
      <c r="J202" s="292"/>
      <c r="K202" s="292"/>
    </row>
    <row r="203" spans="2:11" ht="12.75">
      <c r="B203" s="122" t="s">
        <v>43</v>
      </c>
      <c r="C203" s="292"/>
      <c r="D203" s="292"/>
      <c r="E203" s="292"/>
      <c r="F203" s="292"/>
      <c r="G203" s="292"/>
      <c r="H203" s="292"/>
      <c r="I203" s="292"/>
      <c r="J203" s="292"/>
      <c r="K203" s="292"/>
    </row>
    <row r="204" spans="2:11" ht="12.75">
      <c r="B204" s="122" t="s">
        <v>44</v>
      </c>
      <c r="C204" s="292"/>
      <c r="D204" s="292"/>
      <c r="E204" s="292"/>
      <c r="F204" s="292"/>
      <c r="G204" s="292"/>
      <c r="H204" s="292"/>
      <c r="I204" s="292"/>
      <c r="J204" s="292"/>
      <c r="K204" s="292"/>
    </row>
    <row r="205" spans="2:11" ht="12.75">
      <c r="B205" s="122" t="s">
        <v>45</v>
      </c>
      <c r="C205" s="292"/>
      <c r="D205" s="292"/>
      <c r="E205" s="292"/>
      <c r="F205" s="292"/>
      <c r="G205" s="292"/>
      <c r="H205" s="292"/>
      <c r="I205" s="292"/>
      <c r="J205" s="292"/>
      <c r="K205" s="292"/>
    </row>
    <row r="206" spans="2:11" ht="12.75">
      <c r="B206" s="122"/>
      <c r="C206" s="292"/>
      <c r="D206" s="292"/>
      <c r="E206" s="292"/>
      <c r="F206" s="292"/>
      <c r="G206" s="292"/>
      <c r="H206" s="292"/>
      <c r="I206" s="292"/>
      <c r="J206" s="292"/>
      <c r="K206" s="292"/>
    </row>
    <row r="207" spans="2:3" ht="12.75">
      <c r="B207" s="122" t="s">
        <v>46</v>
      </c>
      <c r="C207" s="139"/>
    </row>
    <row r="208" spans="2:3" ht="12.75">
      <c r="B208" s="122" t="s">
        <v>47</v>
      </c>
      <c r="C208" s="139"/>
    </row>
    <row r="209" spans="2:3" ht="12.75">
      <c r="B209" s="122" t="s">
        <v>48</v>
      </c>
      <c r="C209" s="139"/>
    </row>
    <row r="210" spans="2:3" ht="12.75">
      <c r="B210" s="145"/>
      <c r="C210" s="139"/>
    </row>
    <row r="211" spans="2:3" ht="12.75">
      <c r="B211" s="106" t="s">
        <v>49</v>
      </c>
      <c r="C211" s="139"/>
    </row>
    <row r="212" spans="2:3" ht="12.75">
      <c r="B212" s="122" t="s">
        <v>50</v>
      </c>
      <c r="C212" s="139"/>
    </row>
    <row r="213" ht="12.75">
      <c r="C213" s="139"/>
    </row>
    <row r="214" ht="25.5" customHeight="1">
      <c r="A214" s="135"/>
    </row>
    <row r="215" spans="1:3" ht="11.25" customHeight="1">
      <c r="A215" s="122"/>
      <c r="B215" s="122" t="s">
        <v>51</v>
      </c>
      <c r="C215" s="136"/>
    </row>
    <row r="216" spans="2:3" ht="12.75">
      <c r="B216" s="122" t="s">
        <v>52</v>
      </c>
      <c r="C216" s="1"/>
    </row>
    <row r="217" spans="2:3" ht="12.75">
      <c r="B217" s="122"/>
      <c r="C217" s="139"/>
    </row>
    <row r="218" spans="2:3" ht="12.75">
      <c r="B218" s="122" t="s">
        <v>53</v>
      </c>
      <c r="C218" s="139"/>
    </row>
    <row r="219" spans="2:3" ht="12.75">
      <c r="B219" s="122" t="s">
        <v>54</v>
      </c>
      <c r="C219" s="139"/>
    </row>
    <row r="220" spans="2:3" ht="12.75">
      <c r="B220" s="122" t="s">
        <v>55</v>
      </c>
      <c r="C220" s="139"/>
    </row>
    <row r="221" spans="2:3" ht="12.75">
      <c r="B221" s="122" t="s">
        <v>56</v>
      </c>
      <c r="C221" s="139"/>
    </row>
    <row r="222" spans="2:3" ht="12.75">
      <c r="B222" s="122"/>
      <c r="C222" s="139"/>
    </row>
    <row r="223" spans="2:3" ht="12.75">
      <c r="B223" s="122" t="s">
        <v>57</v>
      </c>
      <c r="C223" s="139"/>
    </row>
    <row r="224" spans="2:3" ht="12.75">
      <c r="B224" s="122" t="s">
        <v>58</v>
      </c>
      <c r="C224" s="139"/>
    </row>
    <row r="225" spans="2:3" ht="12.75">
      <c r="B225" s="122" t="s">
        <v>408</v>
      </c>
      <c r="C225" s="139"/>
    </row>
    <row r="226" spans="2:3" ht="12.75">
      <c r="B226" s="122"/>
      <c r="C226" s="139"/>
    </row>
    <row r="227" spans="2:3" ht="12.75">
      <c r="B227" s="122" t="s">
        <v>59</v>
      </c>
      <c r="C227" s="139"/>
    </row>
    <row r="228" spans="2:3" ht="12.75">
      <c r="B228" s="122" t="s">
        <v>60</v>
      </c>
      <c r="C228" s="139"/>
    </row>
    <row r="229" spans="2:3" ht="12.75">
      <c r="B229" s="122" t="s">
        <v>61</v>
      </c>
      <c r="C229" s="139"/>
    </row>
    <row r="230" spans="2:3" ht="12.75">
      <c r="B230" s="122" t="s">
        <v>62</v>
      </c>
      <c r="C230" s="139"/>
    </row>
    <row r="231" spans="2:3" ht="12.75">
      <c r="B231" s="145"/>
      <c r="C231" s="139"/>
    </row>
    <row r="232" spans="2:3" ht="12.75">
      <c r="B232" s="306" t="s">
        <v>63</v>
      </c>
      <c r="C232" s="139"/>
    </row>
    <row r="233" spans="2:3" ht="12.75">
      <c r="B233" s="146" t="s">
        <v>161</v>
      </c>
      <c r="C233" s="122" t="s">
        <v>64</v>
      </c>
    </row>
    <row r="234" spans="2:3" ht="12.75">
      <c r="B234" s="146" t="s">
        <v>161</v>
      </c>
      <c r="C234" s="122" t="s">
        <v>65</v>
      </c>
    </row>
    <row r="235" spans="2:3" ht="12.75">
      <c r="B235" s="146" t="s">
        <v>161</v>
      </c>
      <c r="C235" s="122" t="s">
        <v>66</v>
      </c>
    </row>
    <row r="236" spans="2:3" ht="12.75">
      <c r="B236" s="146" t="s">
        <v>161</v>
      </c>
      <c r="C236" s="122" t="s">
        <v>67</v>
      </c>
    </row>
    <row r="237" spans="2:3" ht="12.75">
      <c r="B237" s="146"/>
      <c r="C237" s="122" t="s">
        <v>68</v>
      </c>
    </row>
    <row r="238" spans="2:3" ht="12.75">
      <c r="B238" s="145"/>
      <c r="C238" s="122" t="s">
        <v>69</v>
      </c>
    </row>
    <row r="239" spans="2:3" ht="12.75">
      <c r="B239" s="145"/>
      <c r="C239" s="122"/>
    </row>
    <row r="240" spans="2:3" ht="12.75">
      <c r="B240" s="122" t="s">
        <v>70</v>
      </c>
      <c r="C240" s="139"/>
    </row>
    <row r="241" spans="2:3" ht="12.75">
      <c r="B241" s="122" t="s">
        <v>71</v>
      </c>
      <c r="C241" s="139"/>
    </row>
    <row r="242" spans="2:3" ht="12.75">
      <c r="B242" s="146" t="s">
        <v>161</v>
      </c>
      <c r="C242" s="122" t="s">
        <v>72</v>
      </c>
    </row>
    <row r="243" spans="2:3" ht="11.25" customHeight="1">
      <c r="B243" s="146"/>
      <c r="C243" s="122" t="s">
        <v>73</v>
      </c>
    </row>
    <row r="244" spans="2:3" ht="12.75">
      <c r="B244" s="146" t="s">
        <v>161</v>
      </c>
      <c r="C244" s="122" t="s">
        <v>74</v>
      </c>
    </row>
    <row r="245" spans="2:3" ht="12.75">
      <c r="B245" s="146" t="s">
        <v>161</v>
      </c>
      <c r="C245" s="122" t="s">
        <v>75</v>
      </c>
    </row>
    <row r="246" spans="2:3" ht="11.25" customHeight="1">
      <c r="B246" s="146"/>
      <c r="C246" s="122" t="s">
        <v>76</v>
      </c>
    </row>
    <row r="247" spans="2:3" ht="12.75">
      <c r="B247" s="146" t="s">
        <v>161</v>
      </c>
      <c r="C247" s="122" t="s">
        <v>77</v>
      </c>
    </row>
    <row r="248" spans="2:3" ht="12.75">
      <c r="B248" s="145"/>
      <c r="C248" s="122"/>
    </row>
    <row r="249" spans="2:3" ht="12.75">
      <c r="B249" s="122" t="s">
        <v>78</v>
      </c>
      <c r="C249" s="139"/>
    </row>
    <row r="250" spans="2:3" ht="12.75">
      <c r="B250" s="122" t="s">
        <v>79</v>
      </c>
      <c r="C250" s="139"/>
    </row>
    <row r="251" spans="2:3" ht="12.75">
      <c r="B251" s="122" t="s">
        <v>80</v>
      </c>
      <c r="C251" s="139"/>
    </row>
    <row r="252" spans="2:3" ht="12.75">
      <c r="B252" s="122" t="s">
        <v>81</v>
      </c>
      <c r="C252" s="139"/>
    </row>
    <row r="253" spans="2:3" ht="12.75">
      <c r="B253" s="122" t="s">
        <v>82</v>
      </c>
      <c r="C253" s="139"/>
    </row>
    <row r="254" spans="2:3" ht="12.75">
      <c r="B254" s="122"/>
      <c r="C254" s="139"/>
    </row>
    <row r="255" spans="2:3" ht="12.75">
      <c r="B255" s="122" t="s">
        <v>83</v>
      </c>
      <c r="C255" s="139"/>
    </row>
    <row r="256" spans="2:3" ht="12.75">
      <c r="B256" s="122" t="s">
        <v>84</v>
      </c>
      <c r="C256" s="139"/>
    </row>
    <row r="257" spans="2:3" ht="12.75">
      <c r="B257" s="122"/>
      <c r="C257" s="139"/>
    </row>
    <row r="258" spans="2:3" ht="12.75">
      <c r="B258" s="122" t="s">
        <v>85</v>
      </c>
      <c r="C258" s="139"/>
    </row>
    <row r="259" spans="2:3" ht="12.75">
      <c r="B259" s="122" t="s">
        <v>86</v>
      </c>
      <c r="C259" s="139"/>
    </row>
    <row r="260" spans="2:3" ht="12.75">
      <c r="B260" s="122" t="s">
        <v>87</v>
      </c>
      <c r="C260" s="139"/>
    </row>
    <row r="261" ht="40.5" customHeight="1">
      <c r="A261" s="135"/>
    </row>
    <row r="262" spans="1:3" ht="11.25" customHeight="1">
      <c r="A262" s="122"/>
      <c r="B262" s="122" t="s">
        <v>88</v>
      </c>
      <c r="C262" s="136"/>
    </row>
    <row r="263" spans="1:3" ht="11.25" customHeight="1">
      <c r="A263" s="122"/>
      <c r="B263" s="122" t="s">
        <v>89</v>
      </c>
      <c r="C263" s="136"/>
    </row>
    <row r="264" spans="1:3" ht="11.25" customHeight="1">
      <c r="A264" s="122"/>
      <c r="B264" s="122" t="s">
        <v>90</v>
      </c>
      <c r="C264" s="136"/>
    </row>
    <row r="265" spans="1:3" ht="11.25" customHeight="1">
      <c r="A265" s="122"/>
      <c r="B265" s="122" t="s">
        <v>91</v>
      </c>
      <c r="C265" s="136"/>
    </row>
    <row r="266" spans="2:3" ht="12.75">
      <c r="B266" s="122"/>
      <c r="C266" s="139"/>
    </row>
    <row r="267" spans="2:5" ht="12.75">
      <c r="B267" s="689" t="s">
        <v>92</v>
      </c>
      <c r="C267" s="689"/>
      <c r="E267" s="122" t="s">
        <v>93</v>
      </c>
    </row>
    <row r="268" spans="3:5" ht="12.75">
      <c r="C268" s="139"/>
      <c r="E268" s="122" t="s">
        <v>409</v>
      </c>
    </row>
    <row r="269" spans="3:5" ht="12.75">
      <c r="C269" s="139"/>
      <c r="E269" s="122" t="s">
        <v>94</v>
      </c>
    </row>
    <row r="270" spans="3:5" ht="12.75">
      <c r="C270" s="139"/>
      <c r="E270" s="122" t="s">
        <v>95</v>
      </c>
    </row>
    <row r="271" spans="3:5" ht="12.75">
      <c r="C271" s="139"/>
      <c r="E271" s="122" t="s">
        <v>96</v>
      </c>
    </row>
    <row r="272" spans="3:5" ht="12.75">
      <c r="C272" s="139"/>
      <c r="E272" s="122" t="s">
        <v>97</v>
      </c>
    </row>
    <row r="273" spans="2:5" ht="12.75">
      <c r="B273" s="122"/>
      <c r="C273" s="139"/>
      <c r="E273" s="145"/>
    </row>
    <row r="274" spans="2:5" ht="12.75">
      <c r="B274" s="689" t="s">
        <v>120</v>
      </c>
      <c r="C274" s="689"/>
      <c r="D274" s="150"/>
      <c r="E274" s="122" t="s">
        <v>98</v>
      </c>
    </row>
    <row r="275" spans="3:5" ht="12.75">
      <c r="C275" s="139"/>
      <c r="E275" s="122" t="s">
        <v>99</v>
      </c>
    </row>
    <row r="276" spans="3:5" ht="12.75">
      <c r="C276" s="139"/>
      <c r="E276" s="122" t="s">
        <v>100</v>
      </c>
    </row>
    <row r="277" spans="3:5" ht="12.75">
      <c r="C277" s="139"/>
      <c r="E277" s="122" t="s">
        <v>118</v>
      </c>
    </row>
    <row r="278" spans="3:5" ht="12.75">
      <c r="C278" s="139"/>
      <c r="E278" s="122" t="s">
        <v>119</v>
      </c>
    </row>
    <row r="279" spans="3:5" ht="12.75">
      <c r="C279" s="139"/>
      <c r="E279" s="145"/>
    </row>
    <row r="280" ht="40.5" customHeight="1">
      <c r="A280" s="135"/>
    </row>
    <row r="281" spans="1:3" ht="11.25" customHeight="1">
      <c r="A281" s="122"/>
      <c r="B281" s="122" t="s">
        <v>121</v>
      </c>
      <c r="C281" s="136"/>
    </row>
    <row r="282" spans="2:3" ht="12.75">
      <c r="B282" s="122" t="s">
        <v>122</v>
      </c>
      <c r="C282" s="139"/>
    </row>
    <row r="283" spans="2:3" ht="12.75">
      <c r="B283" s="122"/>
      <c r="C283" s="139"/>
    </row>
    <row r="284" spans="2:3" ht="12.75">
      <c r="B284" s="122" t="s">
        <v>123</v>
      </c>
      <c r="C284" s="139"/>
    </row>
    <row r="285" spans="2:3" ht="12.75">
      <c r="B285" s="122" t="s">
        <v>124</v>
      </c>
      <c r="C285" s="139"/>
    </row>
    <row r="286" spans="2:3" ht="12.75">
      <c r="B286" s="122" t="s">
        <v>142</v>
      </c>
      <c r="C286" s="139"/>
    </row>
    <row r="287" spans="2:3" ht="12.75">
      <c r="B287" s="122" t="s">
        <v>143</v>
      </c>
      <c r="C287" s="139"/>
    </row>
    <row r="288" ht="12.75">
      <c r="C288" s="139"/>
    </row>
    <row r="289" spans="2:6" ht="12.75">
      <c r="B289" s="323" t="s">
        <v>144</v>
      </c>
      <c r="C289" s="321"/>
      <c r="D289" s="321"/>
      <c r="E289" s="321"/>
      <c r="F289" s="322"/>
    </row>
    <row r="290" ht="12.75">
      <c r="C290" s="139"/>
    </row>
    <row r="291" ht="40.5" customHeight="1">
      <c r="A291" s="135"/>
    </row>
    <row r="292" spans="1:3" ht="11.25" customHeight="1">
      <c r="A292" s="122"/>
      <c r="B292" s="122" t="s">
        <v>145</v>
      </c>
      <c r="C292" s="136"/>
    </row>
    <row r="293" spans="2:3" ht="12.75">
      <c r="B293" s="122" t="s">
        <v>146</v>
      </c>
      <c r="C293" s="139"/>
    </row>
    <row r="294" spans="2:3" ht="12.75">
      <c r="B294" s="122" t="s">
        <v>147</v>
      </c>
      <c r="C294" s="139"/>
    </row>
    <row r="295" spans="2:3" ht="12.75">
      <c r="B295" s="122" t="s">
        <v>148</v>
      </c>
      <c r="C295" s="139"/>
    </row>
    <row r="296" spans="2:3" ht="12.75">
      <c r="B296" s="145"/>
      <c r="C296" s="139"/>
    </row>
    <row r="297" spans="2:3" ht="12.75">
      <c r="B297" s="122" t="s">
        <v>149</v>
      </c>
      <c r="C297" s="139"/>
    </row>
    <row r="298" spans="2:3" ht="12.75">
      <c r="B298" s="122" t="s">
        <v>150</v>
      </c>
      <c r="C298" s="139"/>
    </row>
    <row r="299" ht="12.75">
      <c r="C299" s="139"/>
    </row>
    <row r="300" spans="2:5" ht="12.75">
      <c r="B300" s="1"/>
      <c r="C300" s="324" t="s">
        <v>151</v>
      </c>
      <c r="E300" s="122" t="s">
        <v>153</v>
      </c>
    </row>
    <row r="301" spans="3:5" ht="12.75">
      <c r="C301" s="299" t="s">
        <v>152</v>
      </c>
      <c r="D301" s="324"/>
      <c r="E301" s="122" t="s">
        <v>154</v>
      </c>
    </row>
    <row r="302" spans="3:5" ht="12.75">
      <c r="C302" s="299"/>
      <c r="D302" s="324"/>
      <c r="E302" s="122"/>
    </row>
    <row r="303" spans="2:5" ht="12.75">
      <c r="B303" s="685" t="s">
        <v>92</v>
      </c>
      <c r="C303" s="685"/>
      <c r="E303" s="122" t="s">
        <v>155</v>
      </c>
    </row>
    <row r="304" spans="3:5" ht="12.75">
      <c r="C304" s="139"/>
      <c r="E304" s="122" t="s">
        <v>156</v>
      </c>
    </row>
    <row r="305" spans="3:5" ht="12.75">
      <c r="C305" s="139"/>
      <c r="E305" s="122" t="s">
        <v>157</v>
      </c>
    </row>
    <row r="306" spans="3:5" ht="12.75">
      <c r="C306" s="139"/>
      <c r="E306" s="122" t="s">
        <v>158</v>
      </c>
    </row>
    <row r="307" ht="12.75">
      <c r="C307" s="139"/>
    </row>
    <row r="308" spans="2:5" ht="12.75">
      <c r="B308" s="685" t="s">
        <v>159</v>
      </c>
      <c r="C308" s="685"/>
      <c r="E308" s="139" t="s">
        <v>160</v>
      </c>
    </row>
    <row r="309" ht="12.75">
      <c r="C309" s="139"/>
    </row>
    <row r="310" ht="12.75">
      <c r="C310" s="139"/>
    </row>
    <row r="311" ht="12.75">
      <c r="C311" s="139"/>
    </row>
    <row r="312" ht="12.75">
      <c r="C312" s="139"/>
    </row>
    <row r="313" ht="12.75">
      <c r="C313" s="139"/>
    </row>
    <row r="314" ht="12.75">
      <c r="C314" s="139"/>
    </row>
    <row r="315" ht="12.75">
      <c r="C315" s="139"/>
    </row>
    <row r="317" ht="12.75">
      <c r="D317" s="136"/>
    </row>
    <row r="318" ht="12.75">
      <c r="D318" s="136"/>
    </row>
    <row r="319" ht="12.75">
      <c r="D319" s="136"/>
    </row>
    <row r="320" ht="12.75">
      <c r="D320" s="136"/>
    </row>
    <row r="321" ht="12.75">
      <c r="D321" s="136"/>
    </row>
    <row r="322" ht="12.75">
      <c r="D322" s="136"/>
    </row>
    <row r="323" ht="12.75">
      <c r="D323" s="136"/>
    </row>
    <row r="324" ht="12.75">
      <c r="D324" s="136"/>
    </row>
    <row r="325" ht="12.75">
      <c r="D325" s="136"/>
    </row>
    <row r="326" ht="12.75">
      <c r="D326" s="136"/>
    </row>
    <row r="327" ht="12.75">
      <c r="D327" s="136"/>
    </row>
    <row r="328" ht="12.75">
      <c r="D328" s="136"/>
    </row>
    <row r="329" ht="12.75">
      <c r="D329" s="136"/>
    </row>
    <row r="330" ht="12.75">
      <c r="D330" s="136"/>
    </row>
    <row r="331" ht="12.75">
      <c r="D331" s="136"/>
    </row>
    <row r="332" ht="12.75">
      <c r="D332" s="136"/>
    </row>
    <row r="333" ht="12.75">
      <c r="D333" s="136"/>
    </row>
    <row r="334" ht="12.75">
      <c r="D334" s="136"/>
    </row>
    <row r="335" spans="2:4" ht="12.75">
      <c r="B335" s="136"/>
      <c r="C335" s="136"/>
      <c r="D335" s="136"/>
    </row>
    <row r="336" spans="2:4" ht="12.75">
      <c r="B336" s="136"/>
      <c r="C336" s="136"/>
      <c r="D336" s="136"/>
    </row>
    <row r="337" spans="2:4" ht="12.75">
      <c r="B337" s="136"/>
      <c r="C337" s="136"/>
      <c r="D337" s="136"/>
    </row>
    <row r="338" spans="2:4" ht="12.75">
      <c r="B338" s="136"/>
      <c r="C338" s="136"/>
      <c r="D338" s="136"/>
    </row>
    <row r="339" spans="2:4" ht="12.75">
      <c r="B339" s="136"/>
      <c r="C339" s="136"/>
      <c r="D339" s="136"/>
    </row>
    <row r="340" spans="2:4" ht="12.75">
      <c r="B340" s="136"/>
      <c r="C340" s="136"/>
      <c r="D340" s="136"/>
    </row>
    <row r="341" spans="2:4" ht="12.75">
      <c r="B341" s="136"/>
      <c r="C341" s="136"/>
      <c r="D341" s="136"/>
    </row>
    <row r="342" spans="2:4" ht="12.75">
      <c r="B342" s="136"/>
      <c r="C342" s="136"/>
      <c r="D342" s="136"/>
    </row>
    <row r="343" spans="2:4" ht="12.75">
      <c r="B343" s="136"/>
      <c r="C343" s="136"/>
      <c r="D343" s="136"/>
    </row>
    <row r="344" spans="2:4" ht="12.75">
      <c r="B344" s="136"/>
      <c r="C344" s="136"/>
      <c r="D344" s="136"/>
    </row>
    <row r="345" spans="2:4" ht="12.75">
      <c r="B345" s="136"/>
      <c r="C345" s="136"/>
      <c r="D345" s="136"/>
    </row>
    <row r="346" spans="2:4" ht="12.75">
      <c r="B346" s="136"/>
      <c r="C346" s="136"/>
      <c r="D346" s="136"/>
    </row>
    <row r="347" spans="2:4" ht="12.75">
      <c r="B347" s="136"/>
      <c r="C347" s="136"/>
      <c r="D347" s="136"/>
    </row>
    <row r="348" spans="2:4" ht="12.75">
      <c r="B348" s="136"/>
      <c r="C348" s="136"/>
      <c r="D348" s="136"/>
    </row>
    <row r="349" spans="2:4" ht="12.75">
      <c r="B349" s="136"/>
      <c r="C349" s="136"/>
      <c r="D349" s="136"/>
    </row>
    <row r="350" spans="2:4" ht="12.75">
      <c r="B350" s="136"/>
      <c r="C350" s="136"/>
      <c r="D350" s="136"/>
    </row>
    <row r="351" spans="2:4" ht="12.75">
      <c r="B351" s="136"/>
      <c r="C351" s="136"/>
      <c r="D351" s="136"/>
    </row>
    <row r="352" spans="2:4" ht="12.75">
      <c r="B352" s="136"/>
      <c r="C352" s="136"/>
      <c r="D352" s="136"/>
    </row>
    <row r="353" spans="2:4" ht="12.75">
      <c r="B353" s="136"/>
      <c r="C353" s="136"/>
      <c r="D353" s="136"/>
    </row>
    <row r="354" spans="2:4" ht="12.75">
      <c r="B354" s="136"/>
      <c r="C354" s="136"/>
      <c r="D354" s="136"/>
    </row>
    <row r="355" spans="2:4" ht="12.75">
      <c r="B355" s="136"/>
      <c r="C355" s="136"/>
      <c r="D355" s="136"/>
    </row>
    <row r="356" spans="2:4" ht="12.75">
      <c r="B356" s="136"/>
      <c r="C356" s="136"/>
      <c r="D356" s="136"/>
    </row>
    <row r="357" spans="2:4" ht="12.75">
      <c r="B357" s="136"/>
      <c r="C357" s="136"/>
      <c r="D357" s="136"/>
    </row>
    <row r="358" spans="2:4" ht="12.75">
      <c r="B358" s="136"/>
      <c r="C358" s="136"/>
      <c r="D358" s="136"/>
    </row>
    <row r="359" spans="2:4" ht="12.75">
      <c r="B359" s="136"/>
      <c r="C359" s="136"/>
      <c r="D359" s="136"/>
    </row>
    <row r="360" spans="2:4" ht="12.75">
      <c r="B360" s="136"/>
      <c r="C360" s="136"/>
      <c r="D360" s="136"/>
    </row>
    <row r="361" spans="2:4" ht="12.75">
      <c r="B361" s="136"/>
      <c r="C361" s="136"/>
      <c r="D361" s="136"/>
    </row>
    <row r="362" spans="2:4" ht="12.75">
      <c r="B362" s="136"/>
      <c r="C362" s="136"/>
      <c r="D362" s="136"/>
    </row>
    <row r="363" spans="2:4" ht="12.75">
      <c r="B363" s="136"/>
      <c r="C363" s="136"/>
      <c r="D363" s="136"/>
    </row>
    <row r="364" spans="2:4" ht="12.75">
      <c r="B364" s="136"/>
      <c r="C364" s="136"/>
      <c r="D364" s="136"/>
    </row>
    <row r="365" spans="2:4" ht="12.75">
      <c r="B365" s="136"/>
      <c r="C365" s="136"/>
      <c r="D365" s="136"/>
    </row>
    <row r="366" spans="2:4" ht="12.75">
      <c r="B366" s="136"/>
      <c r="C366" s="136"/>
      <c r="D366" s="136"/>
    </row>
    <row r="367" spans="2:4" ht="12.75">
      <c r="B367" s="136"/>
      <c r="C367" s="136"/>
      <c r="D367" s="136"/>
    </row>
    <row r="368" spans="2:4" ht="12.75">
      <c r="B368" s="136"/>
      <c r="C368" s="136"/>
      <c r="D368" s="136"/>
    </row>
    <row r="369" spans="2:4" ht="12.75">
      <c r="B369" s="136"/>
      <c r="C369" s="136"/>
      <c r="D369" s="136"/>
    </row>
    <row r="370" spans="2:4" ht="12.75">
      <c r="B370" s="136"/>
      <c r="C370" s="136"/>
      <c r="D370" s="136"/>
    </row>
    <row r="371" spans="2:4" ht="12.75">
      <c r="B371" s="136"/>
      <c r="C371" s="136"/>
      <c r="D371" s="136"/>
    </row>
    <row r="372" spans="2:4" ht="12.75">
      <c r="B372" s="136"/>
      <c r="C372" s="136"/>
      <c r="D372" s="136"/>
    </row>
    <row r="373" spans="2:4" ht="12.75">
      <c r="B373" s="136"/>
      <c r="C373" s="136"/>
      <c r="D373" s="136"/>
    </row>
    <row r="374" spans="2:4" ht="12.75">
      <c r="B374" s="136"/>
      <c r="C374" s="136"/>
      <c r="D374" s="136"/>
    </row>
    <row r="375" spans="2:4" ht="12.75">
      <c r="B375" s="136"/>
      <c r="C375" s="136"/>
      <c r="D375" s="136"/>
    </row>
    <row r="376" spans="2:4" ht="12.75">
      <c r="B376" s="136"/>
      <c r="C376" s="136"/>
      <c r="D376" s="136"/>
    </row>
    <row r="377" spans="2:4" ht="12.75">
      <c r="B377" s="136"/>
      <c r="C377" s="136"/>
      <c r="D377" s="136"/>
    </row>
    <row r="378" spans="2:4" ht="12.75">
      <c r="B378" s="136"/>
      <c r="C378" s="136"/>
      <c r="D378" s="136"/>
    </row>
    <row r="379" spans="2:4" ht="12.75">
      <c r="B379" s="136"/>
      <c r="C379" s="136"/>
      <c r="D379" s="136"/>
    </row>
    <row r="380" spans="2:4" ht="12.75">
      <c r="B380" s="136"/>
      <c r="C380" s="136"/>
      <c r="D380" s="136"/>
    </row>
    <row r="381" spans="2:4" ht="12.75">
      <c r="B381" s="136"/>
      <c r="C381" s="136"/>
      <c r="D381" s="136"/>
    </row>
    <row r="382" spans="2:4" ht="12.75">
      <c r="B382" s="136"/>
      <c r="C382" s="136"/>
      <c r="D382" s="136"/>
    </row>
    <row r="383" spans="2:4" ht="12.75">
      <c r="B383" s="136"/>
      <c r="C383" s="136"/>
      <c r="D383" s="136"/>
    </row>
    <row r="384" spans="2:4" ht="12.75">
      <c r="B384" s="136"/>
      <c r="C384" s="136"/>
      <c r="D384" s="136"/>
    </row>
    <row r="385" spans="2:4" ht="12.75">
      <c r="B385" s="136"/>
      <c r="C385" s="136"/>
      <c r="D385" s="136"/>
    </row>
    <row r="386" spans="2:4" ht="12.75">
      <c r="B386" s="136"/>
      <c r="C386" s="136"/>
      <c r="D386" s="136"/>
    </row>
    <row r="387" spans="2:4" ht="12.75">
      <c r="B387" s="136"/>
      <c r="C387" s="136"/>
      <c r="D387" s="136"/>
    </row>
    <row r="388" spans="2:4" ht="12.75">
      <c r="B388" s="136"/>
      <c r="C388" s="136"/>
      <c r="D388" s="136"/>
    </row>
    <row r="389" spans="2:4" ht="12.75">
      <c r="B389" s="136"/>
      <c r="C389" s="136"/>
      <c r="D389" s="136"/>
    </row>
    <row r="390" spans="2:4" ht="12.75">
      <c r="B390" s="136"/>
      <c r="C390" s="136"/>
      <c r="D390" s="136"/>
    </row>
    <row r="391" spans="2:4" ht="12.75">
      <c r="B391" s="136"/>
      <c r="C391" s="136"/>
      <c r="D391" s="136"/>
    </row>
    <row r="392" spans="2:4" ht="12.75">
      <c r="B392" s="136"/>
      <c r="C392" s="136"/>
      <c r="D392" s="136"/>
    </row>
    <row r="393" spans="2:4" ht="12.75">
      <c r="B393" s="136"/>
      <c r="C393" s="136"/>
      <c r="D393" s="136"/>
    </row>
    <row r="394" spans="2:4" ht="12.75">
      <c r="B394" s="136"/>
      <c r="C394" s="136"/>
      <c r="D394" s="136"/>
    </row>
    <row r="395" spans="2:4" ht="12.75">
      <c r="B395" s="136"/>
      <c r="C395" s="136"/>
      <c r="D395" s="136"/>
    </row>
    <row r="396" spans="2:4" ht="12.75">
      <c r="B396" s="136"/>
      <c r="C396" s="136"/>
      <c r="D396" s="136"/>
    </row>
    <row r="397" spans="2:4" ht="12.75">
      <c r="B397" s="136"/>
      <c r="C397" s="136"/>
      <c r="D397" s="136"/>
    </row>
    <row r="398" spans="2:4" ht="12.75">
      <c r="B398" s="136"/>
      <c r="C398" s="136"/>
      <c r="D398" s="136"/>
    </row>
    <row r="399" spans="2:4" ht="12.75">
      <c r="B399" s="136"/>
      <c r="C399" s="136"/>
      <c r="D399" s="136"/>
    </row>
    <row r="400" spans="2:4" ht="12.75">
      <c r="B400" s="136"/>
      <c r="C400" s="136"/>
      <c r="D400" s="136"/>
    </row>
    <row r="401" spans="2:4" ht="12.75">
      <c r="B401" s="136"/>
      <c r="C401" s="136"/>
      <c r="D401" s="136"/>
    </row>
    <row r="402" spans="2:4" ht="12.75">
      <c r="B402" s="136"/>
      <c r="C402" s="136"/>
      <c r="D402" s="136"/>
    </row>
    <row r="403" spans="2:4" ht="12.75">
      <c r="B403" s="136"/>
      <c r="C403" s="136"/>
      <c r="D403" s="136"/>
    </row>
    <row r="404" spans="2:4" ht="12.75">
      <c r="B404" s="136"/>
      <c r="C404" s="136"/>
      <c r="D404" s="136"/>
    </row>
    <row r="405" spans="2:4" ht="12.75">
      <c r="B405" s="136"/>
      <c r="C405" s="136"/>
      <c r="D405" s="136"/>
    </row>
    <row r="406" spans="2:4" ht="12.75">
      <c r="B406" s="136"/>
      <c r="C406" s="136"/>
      <c r="D406" s="136"/>
    </row>
    <row r="407" spans="2:4" ht="12.75">
      <c r="B407" s="136"/>
      <c r="C407" s="136"/>
      <c r="D407" s="136"/>
    </row>
    <row r="408" spans="2:4" ht="12.75">
      <c r="B408" s="136"/>
      <c r="C408" s="136"/>
      <c r="D408" s="136"/>
    </row>
    <row r="409" spans="2:4" ht="12.75">
      <c r="B409" s="136"/>
      <c r="C409" s="136"/>
      <c r="D409" s="136"/>
    </row>
    <row r="410" spans="2:4" ht="12.75">
      <c r="B410" s="136"/>
      <c r="C410" s="136"/>
      <c r="D410" s="136"/>
    </row>
    <row r="411" spans="2:4" ht="12.75">
      <c r="B411" s="136"/>
      <c r="C411" s="136"/>
      <c r="D411" s="136"/>
    </row>
    <row r="412" spans="2:4" ht="12.75">
      <c r="B412" s="136"/>
      <c r="C412" s="136"/>
      <c r="D412" s="136"/>
    </row>
    <row r="413" spans="2:4" ht="12.75">
      <c r="B413" s="136"/>
      <c r="C413" s="136"/>
      <c r="D413" s="136"/>
    </row>
    <row r="414" spans="2:4" ht="12.75">
      <c r="B414" s="136"/>
      <c r="C414" s="136"/>
      <c r="D414" s="136"/>
    </row>
    <row r="415" spans="2:4" ht="12.75">
      <c r="B415" s="136"/>
      <c r="C415" s="136"/>
      <c r="D415" s="136"/>
    </row>
    <row r="416" spans="2:4" ht="12.75">
      <c r="B416" s="136"/>
      <c r="C416" s="136"/>
      <c r="D416" s="136"/>
    </row>
    <row r="417" spans="2:4" ht="12.75">
      <c r="B417" s="136"/>
      <c r="C417" s="136"/>
      <c r="D417" s="136"/>
    </row>
    <row r="418" spans="2:4" ht="12.75">
      <c r="B418" s="136"/>
      <c r="C418" s="136"/>
      <c r="D418" s="136"/>
    </row>
    <row r="419" spans="2:4" ht="12.75">
      <c r="B419" s="136"/>
      <c r="C419" s="136"/>
      <c r="D419" s="136"/>
    </row>
    <row r="420" spans="2:4" ht="12.75">
      <c r="B420" s="136"/>
      <c r="C420" s="136"/>
      <c r="D420" s="136"/>
    </row>
    <row r="421" spans="2:4" ht="12.75">
      <c r="B421" s="136"/>
      <c r="C421" s="136"/>
      <c r="D421" s="136"/>
    </row>
    <row r="422" spans="2:4" ht="12.75">
      <c r="B422" s="136"/>
      <c r="C422" s="136"/>
      <c r="D422" s="136"/>
    </row>
    <row r="423" spans="2:4" ht="12.75">
      <c r="B423" s="136"/>
      <c r="C423" s="136"/>
      <c r="D423" s="136"/>
    </row>
    <row r="424" spans="2:4" ht="12.75">
      <c r="B424" s="136"/>
      <c r="C424" s="136"/>
      <c r="D424" s="136"/>
    </row>
    <row r="425" spans="2:4" ht="12.75">
      <c r="B425" s="136"/>
      <c r="C425" s="136"/>
      <c r="D425" s="136"/>
    </row>
    <row r="426" spans="2:4" ht="12.75">
      <c r="B426" s="136"/>
      <c r="C426" s="136"/>
      <c r="D426" s="136"/>
    </row>
    <row r="427" spans="2:4" ht="12.75">
      <c r="B427" s="136"/>
      <c r="C427" s="136"/>
      <c r="D427" s="136"/>
    </row>
    <row r="428" ht="12.75">
      <c r="C428" s="139"/>
    </row>
    <row r="429" ht="12.75">
      <c r="C429" s="139"/>
    </row>
    <row r="430" ht="12.75">
      <c r="C430" s="139"/>
    </row>
    <row r="431" ht="12.75">
      <c r="C431" s="139"/>
    </row>
    <row r="432" ht="12.75">
      <c r="C432" s="139"/>
    </row>
    <row r="433" ht="12.75">
      <c r="C433" s="139"/>
    </row>
    <row r="434" ht="12.75">
      <c r="C434" s="139"/>
    </row>
    <row r="435" ht="12.75">
      <c r="C435" s="139"/>
    </row>
    <row r="436" ht="12.75">
      <c r="C436" s="139"/>
    </row>
    <row r="437" ht="12.75">
      <c r="C437" s="139"/>
    </row>
    <row r="438" ht="12.75">
      <c r="C438" s="139"/>
    </row>
    <row r="439" ht="12.75">
      <c r="C439" s="139"/>
    </row>
    <row r="440" ht="12.75">
      <c r="C440" s="139"/>
    </row>
    <row r="441" ht="12.75">
      <c r="C441" s="139"/>
    </row>
    <row r="442" ht="12.75">
      <c r="C442" s="139"/>
    </row>
    <row r="443" ht="12.75">
      <c r="C443" s="139"/>
    </row>
    <row r="444" ht="12.75">
      <c r="C444" s="139"/>
    </row>
    <row r="445" ht="12.75">
      <c r="C445" s="139"/>
    </row>
    <row r="446" ht="12.75">
      <c r="C446" s="139"/>
    </row>
    <row r="447" ht="12.75">
      <c r="C447" s="139"/>
    </row>
    <row r="448" ht="12.75">
      <c r="C448" s="139"/>
    </row>
    <row r="449" ht="12.75">
      <c r="C449" s="139"/>
    </row>
    <row r="450" ht="12.75">
      <c r="C450" s="139"/>
    </row>
    <row r="451" ht="12.75">
      <c r="C451" s="139"/>
    </row>
    <row r="452" ht="12.75">
      <c r="C452" s="139"/>
    </row>
    <row r="453" ht="12.75">
      <c r="C453" s="139"/>
    </row>
    <row r="454" ht="12.75">
      <c r="C454" s="139"/>
    </row>
    <row r="455" ht="12.75">
      <c r="C455" s="139"/>
    </row>
    <row r="456" ht="12.75">
      <c r="C456" s="139"/>
    </row>
    <row r="457" ht="12.75">
      <c r="C457" s="139"/>
    </row>
    <row r="458" ht="12.75">
      <c r="C458" s="139"/>
    </row>
    <row r="459" ht="12.75">
      <c r="C459" s="139"/>
    </row>
    <row r="460" ht="12.75">
      <c r="C460" s="139"/>
    </row>
    <row r="461" ht="12.75">
      <c r="C461" s="139"/>
    </row>
    <row r="462" ht="12.75">
      <c r="C462" s="139"/>
    </row>
    <row r="463" ht="12.75">
      <c r="C463" s="139"/>
    </row>
    <row r="464" ht="12.75">
      <c r="C464" s="139"/>
    </row>
    <row r="465" ht="12.75">
      <c r="C465" s="139"/>
    </row>
    <row r="466" ht="12.75">
      <c r="C466" s="139"/>
    </row>
    <row r="467" ht="12.75">
      <c r="C467" s="139"/>
    </row>
    <row r="468" ht="12.75">
      <c r="C468" s="139"/>
    </row>
    <row r="469" ht="12.75">
      <c r="C469" s="139"/>
    </row>
    <row r="470" ht="12.75">
      <c r="C470" s="139"/>
    </row>
    <row r="471" ht="12.75">
      <c r="C471" s="139"/>
    </row>
    <row r="472" ht="12.75">
      <c r="C472" s="139"/>
    </row>
    <row r="473" ht="12.75">
      <c r="C473" s="139"/>
    </row>
    <row r="474" ht="12.75">
      <c r="C474" s="139"/>
    </row>
    <row r="475" ht="12.75">
      <c r="C475" s="139"/>
    </row>
    <row r="476" ht="12.75">
      <c r="C476" s="139"/>
    </row>
    <row r="477" ht="12.75">
      <c r="C477" s="139"/>
    </row>
    <row r="478" ht="12.75">
      <c r="C478" s="139"/>
    </row>
    <row r="479" ht="12.75">
      <c r="C479" s="139"/>
    </row>
    <row r="480" ht="12.75">
      <c r="C480" s="139"/>
    </row>
    <row r="481" ht="12.75">
      <c r="C481" s="139"/>
    </row>
    <row r="482" ht="12.75">
      <c r="C482" s="139"/>
    </row>
    <row r="483" ht="12.75">
      <c r="C483" s="139"/>
    </row>
    <row r="484" ht="12.75">
      <c r="C484" s="139"/>
    </row>
    <row r="485" ht="12.75">
      <c r="C485" s="139"/>
    </row>
    <row r="486" ht="12.75">
      <c r="C486" s="139"/>
    </row>
    <row r="487" ht="12.75">
      <c r="C487" s="139"/>
    </row>
    <row r="488" ht="12.75">
      <c r="C488" s="139"/>
    </row>
    <row r="489" ht="12.75">
      <c r="C489" s="139"/>
    </row>
    <row r="490" ht="12.75">
      <c r="C490" s="139"/>
    </row>
    <row r="491" ht="12.75">
      <c r="C491" s="139"/>
    </row>
    <row r="492" ht="12.75">
      <c r="C492" s="139"/>
    </row>
    <row r="493" ht="12.75">
      <c r="C493" s="139"/>
    </row>
    <row r="494" ht="12.75">
      <c r="C494" s="139"/>
    </row>
    <row r="495" ht="12.75">
      <c r="C495" s="139"/>
    </row>
    <row r="496" ht="12.75">
      <c r="C496" s="139"/>
    </row>
    <row r="497" ht="12.75">
      <c r="C497" s="139"/>
    </row>
    <row r="498" ht="12.75">
      <c r="C498" s="139"/>
    </row>
    <row r="499" ht="12.75">
      <c r="C499" s="139"/>
    </row>
    <row r="500" ht="12.75">
      <c r="C500" s="139"/>
    </row>
  </sheetData>
  <mergeCells count="12">
    <mergeCell ref="B308:C308"/>
    <mergeCell ref="B267:C267"/>
    <mergeCell ref="B274:C274"/>
    <mergeCell ref="B303:C303"/>
    <mergeCell ref="B57:C57"/>
    <mergeCell ref="B64:C64"/>
    <mergeCell ref="B74:C74"/>
    <mergeCell ref="B189:H189"/>
    <mergeCell ref="C7:D7"/>
    <mergeCell ref="E19:H19"/>
    <mergeCell ref="E22:H22"/>
    <mergeCell ref="E2:I2"/>
  </mergeCells>
  <hyperlinks>
    <hyperlink ref="B289" r:id="rId1" display="Visit BDC's website for more information."/>
    <hyperlink ref="E19:F19" r:id="rId2" display="startup section."/>
    <hyperlink ref="E22:F22" r:id="rId3" display="can be found here."/>
    <hyperlink ref="E19:H19" r:id="rId4" display="Démarrage du site Web de la BDC."/>
    <hyperlink ref="B189:H189" r:id="rId5" display="Pour en savoir plus sur les ratios sectoriels, cliquez ici."/>
    <hyperlink ref="B289:F289" r:id="rId6" display="Pour plus d’information, visitez le site Web de la BDC."/>
  </hyperlinks>
  <printOptions/>
  <pageMargins left="0.75" right="0.46" top="1" bottom="1" header="0.5" footer="0.5"/>
  <pageSetup horizontalDpi="600" verticalDpi="600" orientation="portrait" r:id="rId8"/>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LEFEBVRE, Sarah Maude (HO)</cp:lastModifiedBy>
  <cp:lastPrinted>2004-12-24T00:31:55Z</cp:lastPrinted>
  <dcterms:created xsi:type="dcterms:W3CDTF">2003-05-29T19:53:23Z</dcterms:created>
  <dcterms:modified xsi:type="dcterms:W3CDTF">2007-05-30T17:34:44Z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